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3875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general!$A$1:$AB$68</definedName>
  </definedNames>
  <calcPr calcId="145621"/>
</workbook>
</file>

<file path=xl/calcChain.xml><?xml version="1.0" encoding="utf-8"?>
<calcChain xmlns="http://schemas.openxmlformats.org/spreadsheetml/2006/main">
  <c r="F29" i="3" l="1"/>
  <c r="A16" i="3"/>
  <c r="F29" i="2"/>
  <c r="A16" i="2"/>
  <c r="P57" i="1"/>
  <c r="B17" i="1" s="1"/>
  <c r="F33" i="1"/>
  <c r="B26" i="1"/>
  <c r="S23" i="1"/>
  <c r="O5" i="1"/>
  <c r="AE1" i="1"/>
  <c r="AG102" i="1" s="1"/>
  <c r="AG16" i="1" l="1"/>
  <c r="AG26" i="1"/>
  <c r="AG72" i="1"/>
  <c r="AG51" i="1"/>
  <c r="P59" i="1"/>
  <c r="T21" i="1" s="1"/>
  <c r="AG91" i="1"/>
  <c r="AG2" i="1"/>
  <c r="AG27" i="1"/>
  <c r="AG48" i="1"/>
  <c r="AG65" i="1"/>
  <c r="AG84" i="1"/>
  <c r="AG28" i="1"/>
  <c r="AG43" i="1"/>
  <c r="AG67" i="1"/>
  <c r="AG75" i="1"/>
  <c r="AG85" i="1"/>
  <c r="AG93" i="1"/>
  <c r="AG104" i="1"/>
  <c r="AG3" i="1"/>
  <c r="H3" i="1" s="1"/>
  <c r="AG44" i="1"/>
  <c r="L58" i="1"/>
  <c r="Q11" i="1" s="1"/>
  <c r="P64" i="1"/>
  <c r="C19" i="1" s="1"/>
  <c r="AG68" i="1"/>
  <c r="AG76" i="1"/>
  <c r="AG86" i="1"/>
  <c r="AG94" i="1"/>
  <c r="AG105" i="1"/>
  <c r="E42" i="3" s="1"/>
  <c r="AG20" i="1"/>
  <c r="AG29" i="1"/>
  <c r="AG60" i="1"/>
  <c r="C56" i="1" s="1"/>
  <c r="AG87" i="1"/>
  <c r="AG36" i="1"/>
  <c r="AG13" i="1"/>
  <c r="X5" i="1" s="1"/>
  <c r="AG49" i="1"/>
  <c r="AG64" i="1"/>
  <c r="AG77" i="1"/>
  <c r="AG106" i="1"/>
  <c r="E42" i="2" s="1"/>
  <c r="AG14" i="1"/>
  <c r="AG54" i="1"/>
  <c r="AG70" i="1"/>
  <c r="AG78" i="1"/>
  <c r="AG88" i="1"/>
  <c r="AG108" i="1"/>
  <c r="AG6" i="1"/>
  <c r="AG25" i="1"/>
  <c r="AG56" i="1"/>
  <c r="P58" i="1"/>
  <c r="S18" i="1" s="1"/>
  <c r="AG62" i="1"/>
  <c r="L66" i="1"/>
  <c r="AG69" i="1"/>
  <c r="AG95" i="1"/>
  <c r="N65" i="1" s="1"/>
  <c r="H13" i="1" s="1"/>
  <c r="AG4" i="1"/>
  <c r="H5" i="1" s="1"/>
  <c r="AG30" i="1"/>
  <c r="AG37" i="1"/>
  <c r="AG50" i="1"/>
  <c r="AG66" i="1"/>
  <c r="AG97" i="1"/>
  <c r="AG7" i="1"/>
  <c r="AG15" i="1"/>
  <c r="AG31" i="1"/>
  <c r="AG38" i="1"/>
  <c r="AG45" i="1"/>
  <c r="AG71" i="1"/>
  <c r="AG79" i="1"/>
  <c r="AG89" i="1"/>
  <c r="AB60" i="1" s="1"/>
  <c r="AG99" i="1"/>
  <c r="AG21" i="1"/>
  <c r="L61" i="1"/>
  <c r="L63" i="1"/>
  <c r="P12" i="1" s="1"/>
  <c r="AG90" i="1"/>
  <c r="V62" i="1" s="1"/>
  <c r="AG100" i="1"/>
  <c r="AG32" i="1"/>
  <c r="L65" i="1"/>
  <c r="AG12" i="1"/>
  <c r="AG73" i="1"/>
  <c r="AG8" i="1"/>
  <c r="AG55" i="1"/>
  <c r="AG80" i="1"/>
  <c r="M60" i="1" s="1"/>
  <c r="AG22" i="1"/>
  <c r="AG41" i="1"/>
  <c r="AG61" i="1"/>
  <c r="C57" i="1" s="1"/>
  <c r="AG63" i="1"/>
  <c r="AG83" i="1"/>
  <c r="AG101" i="1"/>
  <c r="AG5" i="1"/>
  <c r="D11" i="1" s="1"/>
  <c r="AG35" i="1"/>
  <c r="R45" i="1" s="1"/>
  <c r="AG42" i="1"/>
  <c r="AG59" i="1"/>
  <c r="AG74" i="1"/>
  <c r="G59" i="1" s="1"/>
  <c r="AG92" i="1"/>
  <c r="H63" i="1" l="1"/>
  <c r="X60" i="1"/>
  <c r="I21" i="1"/>
  <c r="B55" i="1"/>
  <c r="L37" i="1"/>
  <c r="H7" i="1"/>
  <c r="M56" i="1"/>
  <c r="C62" i="1"/>
  <c r="C58" i="1"/>
  <c r="C67" i="1"/>
  <c r="H66" i="1"/>
  <c r="R47" i="1"/>
  <c r="H61" i="1"/>
  <c r="H58" i="1"/>
  <c r="V60" i="1"/>
  <c r="R52" i="1"/>
  <c r="Y29" i="1"/>
  <c r="C13" i="1"/>
  <c r="E41" i="1" s="1"/>
  <c r="O9" i="1"/>
  <c r="G12" i="1"/>
  <c r="C65" i="1"/>
  <c r="I24" i="1"/>
  <c r="B51" i="1"/>
  <c r="C48" i="3"/>
  <c r="C48" i="2"/>
  <c r="Z60" i="1"/>
  <c r="C64" i="1"/>
  <c r="H60" i="1"/>
  <c r="C63" i="1"/>
  <c r="X47" i="1"/>
  <c r="R57" i="1"/>
  <c r="R49" i="1"/>
  <c r="R56" i="1"/>
  <c r="Q13" i="1"/>
  <c r="X45" i="1"/>
  <c r="B12" i="1"/>
  <c r="B49" i="1"/>
  <c r="R58" i="1"/>
  <c r="T12" i="1"/>
  <c r="G64" i="1"/>
  <c r="G62" i="1"/>
  <c r="Y21" i="1"/>
  <c r="R54" i="1"/>
  <c r="I27" i="1"/>
  <c r="B53" i="1"/>
  <c r="B52" i="1"/>
  <c r="C44" i="3"/>
  <c r="C44" i="2"/>
  <c r="R60" i="1"/>
  <c r="H57" i="1"/>
  <c r="Y26" i="1"/>
  <c r="X7" i="1"/>
  <c r="I1" i="2"/>
  <c r="I1" i="3"/>
  <c r="C60" i="1"/>
  <c r="C46" i="3"/>
  <c r="C46" i="2"/>
  <c r="T60" i="1"/>
  <c r="G56" i="1"/>
  <c r="X6" i="1"/>
  <c r="A6" i="3"/>
  <c r="A6" i="2"/>
  <c r="C59" i="1"/>
  <c r="Q2" i="1"/>
  <c r="V67" i="1"/>
  <c r="H9" i="1"/>
  <c r="E36" i="1"/>
  <c r="H65" i="1"/>
  <c r="C66" i="1"/>
  <c r="AA60" i="1"/>
  <c r="I23" i="1"/>
  <c r="AA67" i="1"/>
  <c r="C42" i="3"/>
  <c r="C42" i="2"/>
  <c r="C61" i="1"/>
  <c r="R51" i="1"/>
  <c r="Z67" i="1"/>
  <c r="X4" i="1"/>
  <c r="C40" i="3" l="1"/>
  <c r="C40" i="2"/>
</calcChain>
</file>

<file path=xl/sharedStrings.xml><?xml version="1.0" encoding="utf-8"?>
<sst xmlns="http://schemas.openxmlformats.org/spreadsheetml/2006/main" count="827" uniqueCount="748">
  <si>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</si>
  <si>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</si>
  <si>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</si>
  <si>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</si>
  <si>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</si>
  <si>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</si>
  <si>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</si>
  <si>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</si>
  <si>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</si>
  <si>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</si>
  <si>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</si>
  <si>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</si>
  <si>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</si>
  <si>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</si>
  <si>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</si>
  <si>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</si>
  <si>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</si>
  <si>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</si>
  <si>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</si>
  <si>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</si>
  <si>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</si>
  <si>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</si>
  <si>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</si>
  <si>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</si>
  <si>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</si>
  <si>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</si>
  <si>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</si>
  <si>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</si>
  <si>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</si>
  <si>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</si>
  <si>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</si>
  <si>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</si>
  <si>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</si>
  <si>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</si>
  <si>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</si>
  <si>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</si>
  <si>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</si>
  <si>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</si>
  <si>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</si>
  <si>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</si>
  <si>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</si>
  <si>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</si>
  <si>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</si>
  <si>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</si>
  <si>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</si>
  <si>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</si>
  <si>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</si>
  <si>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</si>
  <si>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</si>
  <si>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</si>
  <si>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</si>
  <si>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</si>
  <si>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</si>
  <si>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</si>
  <si>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</si>
  <si>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</si>
  <si>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</si>
  <si>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</si>
  <si>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</si>
  <si>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</si>
  <si>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</si>
  <si>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</si>
  <si>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</si>
  <si>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</si>
  <si>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</si>
  <si>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</si>
  <si>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</si>
  <si>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</si>
  <si>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</si>
  <si>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</si>
  <si>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</si>
  <si>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</si>
  <si>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</si>
  <si>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</si>
  <si>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</si>
  <si>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</si>
  <si>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</si>
  <si>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</si>
  <si>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</si>
  <si>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</si>
  <si>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</si>
  <si>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</t>
  </si>
  <si>
    <t>VEDENÍ PRO VYSOKÝ PŘEKLAD (HL-1T)</t>
  </si>
  <si>
    <t>HIGH LIFT SYSTEM (HL-1T)</t>
  </si>
  <si>
    <t>HÖHERGEFÜHRTER BESCHLAG (HL-1T)</t>
  </si>
  <si>
    <t>PROWADZENIE DLA WYSOKIEGO NADPROŻA (HL-1T)</t>
  </si>
  <si>
    <t>LEVEE HAUTE (HL-1T)</t>
  </si>
  <si>
    <t>HOOG PLAFONDSYSTEEM (HL-1T)</t>
  </si>
  <si>
    <t>Kõrge tõste (HL-1T)</t>
  </si>
  <si>
    <t>KORKEANOSTO (HL-1T)</t>
  </si>
  <si>
    <t>ВЫСОКИЙ ПОДЪЕМ, С ПРЕДСОБРАННЫМ ВАЛОМ (HL&lt;1200)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</si>
  <si>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</si>
  <si>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</si>
  <si>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</si>
  <si>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</si>
  <si>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</si>
  <si>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</si>
  <si>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</si>
  <si>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</si>
  <si>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</si>
  <si>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HL&gt;600 a HL&lt;=1200</t>
  </si>
  <si>
    <t>for HL&gt;600 and HL&lt;=1200</t>
  </si>
  <si>
    <t>fur HL&gt;600 und HL&lt;=1200</t>
  </si>
  <si>
    <t>dla HL&gt;600 i HL&lt;=1200</t>
  </si>
  <si>
    <t>pour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</si>
  <si>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</si>
  <si>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</si>
  <si>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</si>
  <si>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</si>
  <si>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</si>
  <si>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</si>
  <si>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</si>
  <si>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</si>
  <si>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</si>
  <si>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</si>
  <si>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</si>
  <si>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</si>
  <si>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</si>
  <si>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</si>
  <si>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</si>
  <si>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</si>
  <si>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</si>
  <si>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</si>
  <si>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</si>
  <si>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</si>
  <si>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</si>
  <si>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</si>
  <si>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</si>
  <si>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</si>
  <si>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</si>
  <si>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</si>
  <si>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</si>
  <si>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</si>
  <si>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</si>
  <si>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</si>
  <si>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</si>
  <si>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</si>
  <si>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</si>
  <si>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</si>
  <si>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</si>
  <si>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</si>
  <si>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</si>
  <si>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</si>
  <si>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</si>
  <si>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</si>
  <si>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</si>
  <si>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</si>
  <si>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</si>
  <si>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</si>
  <si>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</si>
  <si>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</si>
  <si>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</si>
  <si>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</si>
  <si>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</si>
  <si>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</si>
  <si>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</si>
  <si>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</si>
  <si>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</si>
  <si>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</si>
  <si>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</si>
  <si>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</si>
  <si>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</si>
  <si>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</si>
  <si>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</si>
  <si>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</si>
  <si>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</si>
  <si>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</si>
  <si>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</si>
  <si>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</si>
  <si>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</si>
  <si>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</si>
  <si>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</si>
  <si>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</si>
  <si>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</si>
  <si>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</si>
  <si>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</si>
  <si>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</si>
  <si>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</si>
  <si>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</si>
  <si>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</si>
  <si>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</si>
  <si>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</si>
  <si>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</si>
  <si>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</si>
  <si>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</si>
  <si>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</si>
  <si>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</si>
  <si>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</si>
  <si>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</si>
  <si>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</si>
  <si>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</si>
  <si>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</si>
  <si>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</si>
  <si>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</si>
  <si>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</si>
  <si>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</si>
  <si>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</si>
  <si>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</si>
  <si>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</si>
  <si>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</si>
  <si>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</si>
  <si>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</si>
  <si>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</si>
  <si>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</si>
  <si>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</si>
  <si>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</si>
  <si>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</si>
  <si>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</si>
  <si>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</si>
  <si>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</si>
  <si>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320 mm</t>
  </si>
  <si>
    <t>Provide suitable mounting surface for control panel, dimensions 250 x 320 mm</t>
  </si>
  <si>
    <t>Montagefläche für Schaltkasten, Abmessungen 250 x 400 mm</t>
  </si>
  <si>
    <t>Zapewnić odpowiednią powierzchnię montażową dla jednostki sterującej silnika 250x400 mm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</si>
  <si>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</si>
  <si>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</si>
  <si>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</si>
  <si>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</si>
  <si>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</si>
  <si>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</si>
  <si>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</si>
  <si>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</si>
  <si>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</si>
  <si>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</si>
  <si>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</si>
  <si>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</si>
  <si>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</si>
  <si>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</si>
  <si>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</si>
  <si>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</si>
  <si>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</si>
  <si>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</si>
  <si>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</si>
  <si>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</si>
  <si>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</si>
  <si>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</si>
  <si>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</si>
  <si>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</si>
  <si>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</si>
  <si>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</si>
  <si>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</si>
  <si>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</si>
  <si>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</si>
  <si>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</si>
  <si>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</si>
  <si>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</si>
  <si>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</si>
  <si>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</si>
  <si>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</si>
  <si>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</si>
  <si>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</si>
  <si>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</si>
  <si>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</si>
  <si>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</si>
  <si>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</si>
  <si>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</si>
  <si>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</si>
  <si>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</si>
  <si>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</si>
  <si>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</si>
  <si>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</si>
  <si>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</si>
  <si>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</si>
  <si>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</si>
  <si>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</si>
  <si>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</si>
  <si>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</si>
  <si>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</si>
  <si>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à l'extérieur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</si>
  <si>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</si>
  <si>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</si>
  <si>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</si>
  <si>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</si>
  <si>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</si>
  <si>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</si>
  <si>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</si>
  <si>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</si>
  <si>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</si>
  <si>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</si>
  <si>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</si>
  <si>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</si>
  <si>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</si>
  <si>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</si>
  <si>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</si>
  <si>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</si>
  <si>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</si>
  <si>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</si>
  <si>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</si>
  <si>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>pente du plancher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</si>
  <si>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</si>
  <si>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</si>
  <si>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</si>
  <si>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</si>
  <si>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</si>
  <si>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</si>
  <si>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</si>
  <si>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</si>
  <si>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</si>
  <si>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</si>
  <si>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</si>
  <si>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</si>
  <si>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</si>
  <si>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</si>
  <si>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</si>
  <si>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</si>
  <si>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</si>
  <si>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</si>
  <si>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</si>
  <si>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</si>
  <si>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</si>
  <si>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</si>
  <si>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</si>
  <si>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</si>
  <si>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</si>
  <si>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</si>
  <si>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</si>
  <si>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</si>
  <si>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</si>
  <si>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</si>
  <si>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</si>
  <si>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</si>
  <si>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</si>
  <si>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</si>
  <si>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</si>
  <si>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</si>
  <si>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</si>
  <si>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</si>
  <si>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</si>
  <si>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</si>
  <si>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</si>
  <si>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</si>
  <si>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</si>
  <si>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</si>
  <si>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</si>
  <si>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</si>
  <si>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</si>
  <si>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</si>
  <si>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</si>
  <si>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</si>
  <si>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</si>
  <si>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</si>
  <si>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</si>
  <si>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</si>
  <si>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</si>
  <si>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</si>
  <si>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</si>
  <si>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</si>
  <si>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</si>
  <si>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</si>
  <si>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</si>
  <si>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</si>
  <si>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</si>
  <si>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</si>
  <si>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</si>
  <si>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</si>
  <si>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</si>
  <si>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</si>
  <si>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</si>
  <si>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</si>
  <si>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280</t>
  </si>
  <si>
    <t>F</t>
  </si>
  <si>
    <t xml:space="preserve">min. 850; max 1450 </t>
  </si>
  <si>
    <t xml:space="preserve">HL = </t>
  </si>
  <si>
    <t>D</t>
  </si>
  <si>
    <t>H - HL + 950</t>
  </si>
  <si>
    <t>HL</t>
  </si>
  <si>
    <t>F - 250</t>
  </si>
  <si>
    <t xml:space="preserve">E = </t>
  </si>
  <si>
    <t>E</t>
  </si>
  <si>
    <t>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</si>
  <si>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</si>
  <si>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</si>
  <si>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</si>
  <si>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</si>
  <si>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</si>
  <si>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</si>
  <si>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</si>
  <si>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</si>
  <si>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</si>
  <si>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F = </t>
  </si>
  <si>
    <t>min. 450</t>
  </si>
  <si>
    <t>ширина проема</t>
  </si>
  <si>
    <t xml:space="preserve">J = </t>
  </si>
  <si>
    <t>A</t>
  </si>
  <si>
    <t>K. Luňák</t>
  </si>
  <si>
    <t>R. Kříž</t>
  </si>
  <si>
    <t>STP</t>
  </si>
  <si>
    <t>-</t>
  </si>
  <si>
    <t>A3</t>
  </si>
  <si>
    <t>высота проема</t>
  </si>
  <si>
    <t xml:space="preserve">L = </t>
  </si>
  <si>
    <t>D&lt;=3000</t>
  </si>
  <si>
    <t>http://door-documents.com/en/indy-installation-drawing-hl1-t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</si>
  <si>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</si>
  <si>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</si>
  <si>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</si>
  <si>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</si>
  <si>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</si>
  <si>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</si>
  <si>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</si>
  <si>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R = </t>
  </si>
  <si>
    <t>X</t>
  </si>
  <si>
    <t>H - HL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</si>
  <si>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</si>
  <si>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</si>
  <si>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</si>
  <si>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</si>
  <si>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</si>
  <si>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</si>
  <si>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</si>
  <si>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</si>
  <si>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</si>
  <si>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D = </t>
  </si>
  <si>
    <t>D&gt;3000</t>
  </si>
  <si>
    <t>J</t>
  </si>
  <si>
    <t>HL + 220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</si>
  <si>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</si>
  <si>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</si>
  <si>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</si>
  <si>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</si>
  <si>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</si>
  <si>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</si>
  <si>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</si>
  <si>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</si>
  <si>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</si>
  <si>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Q = </t>
  </si>
  <si>
    <t>Z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</si>
  <si>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</si>
  <si>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</si>
  <si>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</si>
  <si>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</si>
  <si>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</si>
  <si>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</si>
  <si>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</si>
  <si>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</si>
  <si>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</si>
  <si>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x =</t>
  </si>
  <si>
    <t>Y</t>
  </si>
  <si>
    <t>1/2 X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</si>
  <si>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</si>
  <si>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</si>
  <si>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</si>
  <si>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</si>
  <si>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</si>
  <si>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</si>
  <si>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</si>
  <si>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</si>
  <si>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</si>
  <si>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 xml:space="preserve">Y = 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</si>
  <si>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</si>
  <si>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</si>
  <si>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</si>
  <si>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</si>
  <si>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</si>
  <si>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</si>
  <si>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</si>
  <si>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</si>
  <si>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</si>
  <si>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C40-1C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</si>
  <si>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</si>
  <si>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</si>
  <si>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</si>
  <si>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</si>
  <si>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</si>
  <si>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</si>
  <si>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</si>
  <si>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</si>
  <si>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</si>
  <si>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</si>
  <si>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</si>
  <si>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</si>
  <si>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</si>
  <si>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</si>
  <si>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</si>
  <si>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</si>
  <si>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</si>
  <si>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</si>
  <si>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</si>
  <si>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</si>
  <si>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</si>
  <si>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</si>
  <si>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</si>
  <si>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</si>
  <si>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</si>
  <si>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</si>
  <si>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</si>
  <si>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</si>
  <si>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</si>
  <si>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</si>
  <si>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</si>
  <si>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</si>
  <si>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3. kinnituskohta</t>
  </si>
  <si>
    <t>3. ripustuspiste</t>
  </si>
  <si>
    <t>3 точка крепления горизонтальных направляющих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</si>
  <si>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</si>
  <si>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</si>
  <si>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</si>
  <si>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</si>
  <si>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</si>
  <si>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</si>
  <si>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Vaba ruum ülalpool paigalduspinda</t>
  </si>
  <si>
    <t>Vapaa tila asennuspisten kohdalla</t>
  </si>
  <si>
    <t>технологический зазор</t>
  </si>
  <si>
    <t>Obě strany</t>
  </si>
  <si>
    <t>Both sided</t>
  </si>
  <si>
    <t>Beide Seiten</t>
  </si>
  <si>
    <t>Obie strony</t>
  </si>
  <si>
    <t>LES 2 COTES</t>
  </si>
  <si>
    <t>Beide zijden</t>
  </si>
  <si>
    <t>Käsitsi avatav</t>
  </si>
  <si>
    <t>Käsikäyttöinen</t>
  </si>
  <si>
    <t>ручное управление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</si>
  <si>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</si>
  <si>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</si>
  <si>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</si>
  <si>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</si>
  <si>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</si>
  <si>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</si>
  <si>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Mõlemal pool</t>
  </si>
  <si>
    <t xml:space="preserve">
Kaksipuoleinen</t>
  </si>
  <si>
    <t>обе стороны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</si>
  <si>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</si>
  <si>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</si>
  <si>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</si>
  <si>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</si>
  <si>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</si>
  <si>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</si>
  <si>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Elektriliselt või taliga avatav</t>
  </si>
  <si>
    <t>Sähkö- tai ketjukäytöinen</t>
  </si>
  <si>
    <t>электрическое управление или с помощью цепи</t>
  </si>
  <si>
    <t>Głębokość prowadzenia</t>
  </si>
  <si>
    <t>Mootori või tali pool</t>
  </si>
  <si>
    <t>Mootorin tai ketjun puolinen</t>
  </si>
  <si>
    <t>сторона цепи или мотора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</si>
  <si>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</si>
  <si>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</si>
  <si>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</si>
  <si>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</si>
  <si>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</si>
  <si>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</si>
  <si>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>Tila takana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</si>
  <si>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</si>
  <si>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</si>
  <si>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</si>
  <si>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</si>
  <si>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</si>
  <si>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</si>
  <si>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 xml:space="preserve">Kinnituskoht, kui </t>
  </si>
  <si>
    <t>Ripustuspiste jos</t>
  </si>
  <si>
    <t>точки крепления горизонтальных направляющих, если</t>
  </si>
  <si>
    <t>Wolna przestrzeń nad nadprożem (min.)</t>
  </si>
  <si>
    <t>Kinntuskoht</t>
  </si>
  <si>
    <t>Ripustuspiste</t>
  </si>
  <si>
    <t>точка крепления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</si>
  <si>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</si>
  <si>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</si>
  <si>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</si>
  <si>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</si>
  <si>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</si>
  <si>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</si>
  <si>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Vaba ruum sillusest  laeni</t>
  </si>
  <si>
    <t>Tila oviaukon päällä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</si>
  <si>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</si>
  <si>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</si>
  <si>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</si>
  <si>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</si>
  <si>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</si>
  <si>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</si>
  <si>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</si>
  <si>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</si>
  <si>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</si>
  <si>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</si>
  <si>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</si>
  <si>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</si>
  <si>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</si>
  <si>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</si>
  <si>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</si>
  <si>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</si>
  <si>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</si>
  <si>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</si>
  <si>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</si>
  <si>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</si>
  <si>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</si>
  <si>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</si>
  <si>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</si>
  <si>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</si>
  <si>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</si>
  <si>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</si>
  <si>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</si>
  <si>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</si>
  <si>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</si>
  <si>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</si>
  <si>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</si>
  <si>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</si>
  <si>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</si>
  <si>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</si>
  <si>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</si>
  <si>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</si>
  <si>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</si>
  <si>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</si>
  <si>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</si>
  <si>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</si>
  <si>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</si>
  <si>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</si>
  <si>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</si>
  <si>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</si>
  <si>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</si>
  <si>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</si>
  <si>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</si>
  <si>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</si>
  <si>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</si>
  <si>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</si>
  <si>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</si>
  <si>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</si>
  <si>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</si>
  <si>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</si>
  <si>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</si>
  <si>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</si>
  <si>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</si>
  <si>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</si>
  <si>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</si>
  <si>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</si>
  <si>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</si>
  <si>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</si>
  <si>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VEDENÍ           S PŘEDMONT. HŘÍDELÍ PRO VYSOKÝ PŘEKLAD (HL-1T) HL&lt;1200</t>
  </si>
  <si>
    <t>INSTALLATION DRAWING PRE-ASSEMBLED HIGH LIFT SYSTEM (HL-1T) HL &lt; 1200</t>
  </si>
  <si>
    <t>EINBAUZEICHNUNG VORMONTIERTER HÖHERGEFÜHRTER BESCHLAG (HL-1T) HL &lt; 1200</t>
  </si>
  <si>
    <t>PRZYGOTOWANIE_KONSTRUKCYJNE Zarządzanie z PŘEDMONT. WAŁ DO DUŻEJ TŁUMACZENIA (HL-1T) HL &lt;1200</t>
  </si>
  <si>
    <t>PLAN DE L'INSTALLATION POUR SYSTEME LINTEAU HAUT PRE-ASSEMBLE (HL-1T) HL &lt; 1200</t>
  </si>
  <si>
    <t>INBOUWTEKENING VOORGEASSEMBLEERD HOOG PLAFONDSYSTEEM (HL-1T) HL &lt;  1200</t>
  </si>
  <si>
    <t>Paigaldusjoonis HL-1T tõstele (vedrud konsoolil), HL &lt; 1200</t>
  </si>
  <si>
    <t>ASENNUSPIIRUSTUS ESIKOOTTU KORKEANOSTO JÄRJESTELMÄ (HL-1T) HL &lt; 1200</t>
  </si>
  <si>
    <t>МОНТАЖНЫЙ ЧЕРТЕЖ ПРЕДСОБРАННАЯ СИСТЕМА С ВЫСОКИМ ПОДЪЕМОМ (HL-1T)  HL&lt;1200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</si>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</sst>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2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1" fillId="0" borderId="0" xfId="0" applyFont="1" applyFill="1"/>
    <xf numFmtId="0" fontId="4" fillId="0" borderId="0" xfId="0" applyFont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4" xfId="0" applyFont="1" applyBorder="1"/>
    <xf numFmtId="0" fontId="6" fillId="3" borderId="0" xfId="0" applyFont="1" applyFill="1"/>
    <xf numFmtId="0" fontId="1" fillId="0" borderId="0" xfId="0" applyFont="1" applyFill="1" applyBorder="1"/>
    <xf numFmtId="0" fontId="7" fillId="0" borderId="0" xfId="0" applyFont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11" xfId="0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8" fillId="0" borderId="12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textRotation="90" wrapText="1"/>
    </xf>
    <xf numFmtId="0" fontId="10" fillId="0" borderId="0" xfId="0" applyFont="1" applyBorder="1" applyAlignment="1">
      <alignment horizontal="left" textRotation="90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top" textRotation="90"/>
    </xf>
    <xf numFmtId="0" fontId="10" fillId="0" borderId="12" xfId="0" applyNumberFormat="1" applyFont="1" applyBorder="1" applyAlignment="1">
      <alignment horizontal="right" vertical="center" textRotation="90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10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left" vertical="center" textRotation="90"/>
    </xf>
    <xf numFmtId="0" fontId="10" fillId="0" borderId="12" xfId="0" applyNumberFormat="1" applyFont="1" applyBorder="1" applyAlignment="1">
      <alignment vertical="center" textRotation="90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textRotation="90"/>
    </xf>
    <xf numFmtId="0" fontId="10" fillId="0" borderId="0" xfId="0" applyFont="1" applyBorder="1" applyAlignment="1">
      <alignment vertical="center" textRotation="90"/>
    </xf>
    <xf numFmtId="0" fontId="10" fillId="0" borderId="12" xfId="0" applyFont="1" applyBorder="1" applyAlignment="1">
      <alignment horizontal="left" vertical="center" textRotation="90"/>
    </xf>
    <xf numFmtId="0" fontId="10" fillId="0" borderId="0" xfId="0" applyFont="1" applyBorder="1" applyAlignment="1">
      <alignment horizontal="right" textRotation="90"/>
    </xf>
    <xf numFmtId="0" fontId="5" fillId="0" borderId="0" xfId="0" applyFont="1"/>
    <xf numFmtId="0" fontId="15" fillId="0" borderId="0" xfId="0" applyFont="1" applyBorder="1"/>
    <xf numFmtId="0" fontId="10" fillId="0" borderId="0" xfId="0" applyFont="1" applyBorder="1" applyAlignment="1">
      <alignment textRotation="90"/>
    </xf>
    <xf numFmtId="0" fontId="10" fillId="0" borderId="12" xfId="0" applyFont="1" applyBorder="1" applyAlignment="1">
      <alignment horizontal="right" textRotation="9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12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5" fillId="0" borderId="12" xfId="0" applyFont="1" applyBorder="1"/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4" xfId="0" applyFont="1" applyFill="1" applyBorder="1"/>
    <xf numFmtId="0" fontId="1" fillId="0" borderId="11" xfId="0" applyFont="1" applyFill="1" applyBorder="1"/>
    <xf numFmtId="0" fontId="1" fillId="3" borderId="14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0" borderId="14" xfId="0" applyFont="1" applyFill="1" applyBorder="1" applyAlignment="1">
      <alignment horizontal="righ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6" fillId="0" borderId="11" xfId="0" applyFont="1" applyFill="1" applyBorder="1" applyAlignment="1" applyProtection="1"/>
    <xf numFmtId="0" fontId="1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7" xfId="0" applyFont="1" applyBorder="1"/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8" xfId="0" applyNumberFormat="1" applyFont="1" applyBorder="1"/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" xfId="0" applyFont="1" applyFill="1" applyBorder="1"/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" fillId="3" borderId="0" xfId="0" applyFont="1" applyFill="1"/>
    <xf numFmtId="0" fontId="16" fillId="0" borderId="0" xfId="0" applyFont="1" applyFill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Border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2" xfId="0" applyFont="1" applyBorder="1"/>
    <xf numFmtId="0" fontId="8" fillId="0" borderId="5" xfId="0" applyFont="1" applyBorder="1"/>
    <xf numFmtId="0" fontId="18" fillId="0" borderId="6" xfId="0" applyFont="1" applyBorder="1" applyAlignment="1">
      <alignment horizontal="left" textRotation="90"/>
    </xf>
    <xf numFmtId="0" fontId="18" fillId="0" borderId="4" xfId="0" applyFont="1" applyBorder="1" applyAlignment="1">
      <alignment horizontal="left" textRotation="90"/>
    </xf>
    <xf numFmtId="0" fontId="10" fillId="0" borderId="12" xfId="0" applyFont="1" applyBorder="1" applyAlignment="1">
      <alignment horizontal="right" vertical="center" textRotation="90"/>
    </xf>
    <xf numFmtId="0" fontId="8" fillId="0" borderId="4" xfId="0" applyFont="1" applyBorder="1" applyAlignment="1">
      <alignment horizontal="left" textRotation="90"/>
    </xf>
    <xf numFmtId="0" fontId="10" fillId="0" borderId="12" xfId="0" applyFont="1" applyBorder="1" applyAlignment="1">
      <alignment textRotation="90"/>
    </xf>
    <xf numFmtId="0" fontId="8" fillId="0" borderId="4" xfId="0" applyFont="1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/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43</xdr:row>
      <xdr:rowOff>161925</xdr:rowOff>
    </xdr:from>
    <xdr:to>
      <xdr:col>16</xdr:col>
      <xdr:colOff>447675</xdr:colOff>
      <xdr:row>47</xdr:row>
      <xdr:rowOff>47625</xdr:rowOff>
    </xdr:to>
    <xdr:pic>
      <xdr:nvPicPr>
        <xdr:cNvPr id="2" name="Picture 30" descr="part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0077450"/>
          <a:ext cx="800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266700</xdr:colOff>
      <xdr:row>43</xdr:row>
      <xdr:rowOff>152400</xdr:rowOff>
    </xdr:from>
    <xdr:to>
      <xdr:col>22</xdr:col>
      <xdr:colOff>533400</xdr:colOff>
      <xdr:row>47</xdr:row>
      <xdr:rowOff>85725</xdr:rowOff>
    </xdr:to>
    <xdr:pic>
      <xdr:nvPicPr>
        <xdr:cNvPr id="3" name="Picture 31" descr="part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10067925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590550</xdr:colOff>
      <xdr:row>19</xdr:row>
      <xdr:rowOff>600075</xdr:rowOff>
    </xdr:from>
    <xdr:to>
      <xdr:col>7</xdr:col>
      <xdr:colOff>542925</xdr:colOff>
      <xdr:row>20</xdr:row>
      <xdr:rowOff>133350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 flipH="1" flipV="1">
          <a:off x="4076700" y="5029200"/>
          <a:ext cx="5619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22</xdr:row>
      <xdr:rowOff>180975</xdr:rowOff>
    </xdr:from>
    <xdr:to>
      <xdr:col>7</xdr:col>
      <xdr:colOff>571500</xdr:colOff>
      <xdr:row>24</xdr:row>
      <xdr:rowOff>161925</xdr:rowOff>
    </xdr:to>
    <xdr:sp macro="" textlink="">
      <xdr:nvSpPr>
        <xdr:cNvPr id="5" name="Line 17"/>
        <xdr:cNvSpPr>
          <a:spLocks noChangeShapeType="1"/>
        </xdr:cNvSpPr>
      </xdr:nvSpPr>
      <xdr:spPr bwMode="auto">
        <a:xfrm flipV="1">
          <a:off x="4143375" y="5695950"/>
          <a:ext cx="5238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581025</xdr:colOff>
      <xdr:row>26</xdr:row>
      <xdr:rowOff>104775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4162425" y="6410325"/>
          <a:ext cx="514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514350</xdr:colOff>
      <xdr:row>62</xdr:row>
      <xdr:rowOff>171450</xdr:rowOff>
    </xdr:from>
    <xdr:to>
      <xdr:col>20</xdr:col>
      <xdr:colOff>114300</xdr:colOff>
      <xdr:row>67</xdr:row>
      <xdr:rowOff>190500</xdr:rowOff>
    </xdr:to>
    <xdr:pic>
      <xdr:nvPicPr>
        <xdr:cNvPr id="7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33" b="16666"/>
        <a:stretch>
          <a:fillRect/>
        </a:stretch>
      </xdr:blipFill>
      <xdr:spPr bwMode="auto">
        <a:xfrm>
          <a:off x="11610975" y="13877925"/>
          <a:ext cx="14287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685800</xdr:colOff>
      <xdr:row>39</xdr:row>
      <xdr:rowOff>133350</xdr:rowOff>
    </xdr:from>
    <xdr:to>
      <xdr:col>10</xdr:col>
      <xdr:colOff>257175</xdr:colOff>
      <xdr:row>47</xdr:row>
      <xdr:rowOff>133350</xdr:rowOff>
    </xdr:to>
    <xdr:pic>
      <xdr:nvPicPr>
        <xdr:cNvPr id="8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248775"/>
          <a:ext cx="19812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40</xdr:row>
      <xdr:rowOff>180975</xdr:rowOff>
    </xdr:from>
    <xdr:to>
      <xdr:col>15</xdr:col>
      <xdr:colOff>114300</xdr:colOff>
      <xdr:row>47</xdr:row>
      <xdr:rowOff>76200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9496425"/>
          <a:ext cx="2124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314325</xdr:colOff>
      <xdr:row>32</xdr:row>
      <xdr:rowOff>57150</xdr:rowOff>
    </xdr:from>
    <xdr:ext cx="400174" cy="254557"/>
    <xdr:sp macro="" textlink="">
      <xdr:nvSpPr>
        <xdr:cNvPr id="10" name="TextovéPole 9"/>
        <xdr:cNvSpPr txBox="1"/>
      </xdr:nvSpPr>
      <xdr:spPr>
        <a:xfrm>
          <a:off x="2581275" y="7762875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oneCellAnchor>
    <xdr:from>
      <xdr:col>6</xdr:col>
      <xdr:colOff>219075</xdr:colOff>
      <xdr:row>11</xdr:row>
      <xdr:rowOff>28575</xdr:rowOff>
    </xdr:from>
    <xdr:ext cx="368947" cy="254557"/>
    <xdr:sp macro="" textlink="">
      <xdr:nvSpPr>
        <xdr:cNvPr id="11" name="TextovéPole 10"/>
        <xdr:cNvSpPr txBox="1"/>
      </xdr:nvSpPr>
      <xdr:spPr>
        <a:xfrm>
          <a:off x="3705225" y="2705100"/>
          <a:ext cx="36894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oneCellAnchor>
  <xdr:oneCellAnchor>
    <xdr:from>
      <xdr:col>2</xdr:col>
      <xdr:colOff>123825</xdr:colOff>
      <xdr:row>12</xdr:row>
      <xdr:rowOff>57150</xdr:rowOff>
    </xdr:from>
    <xdr:ext cx="353238" cy="254557"/>
    <xdr:sp macro="" textlink="">
      <xdr:nvSpPr>
        <xdr:cNvPr id="12" name="TextovéPole 11"/>
        <xdr:cNvSpPr txBox="1"/>
      </xdr:nvSpPr>
      <xdr:spPr>
        <a:xfrm>
          <a:off x="914400" y="2971800"/>
          <a:ext cx="35323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oneCellAnchor>
  <xdr:twoCellAnchor editAs="oneCell">
    <xdr:from>
      <xdr:col>2</xdr:col>
      <xdr:colOff>142875</xdr:colOff>
      <xdr:row>36</xdr:row>
      <xdr:rowOff>114300</xdr:rowOff>
    </xdr:from>
    <xdr:to>
      <xdr:col>7</xdr:col>
      <xdr:colOff>266700</xdr:colOff>
      <xdr:row>41</xdr:row>
      <xdr:rowOff>104775</xdr:rowOff>
    </xdr:to>
    <xdr:pic>
      <xdr:nvPicPr>
        <xdr:cNvPr id="13" name="Picture 26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8629650"/>
          <a:ext cx="3429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276225</xdr:colOff>
      <xdr:row>39</xdr:row>
      <xdr:rowOff>180975</xdr:rowOff>
    </xdr:from>
    <xdr:ext cx="753027" cy="254557"/>
    <xdr:sp macro="" textlink="">
      <xdr:nvSpPr>
        <xdr:cNvPr id="14" name="TextovéPole 13"/>
        <xdr:cNvSpPr txBox="1"/>
      </xdr:nvSpPr>
      <xdr:spPr>
        <a:xfrm>
          <a:off x="2066925" y="9296400"/>
          <a:ext cx="7530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oneCellAnchor>
  <xdr:twoCellAnchor editAs="oneCell">
    <xdr:from>
      <xdr:col>22</xdr:col>
      <xdr:colOff>85725</xdr:colOff>
      <xdr:row>19</xdr:row>
      <xdr:rowOff>609600</xdr:rowOff>
    </xdr:from>
    <xdr:to>
      <xdr:col>23</xdr:col>
      <xdr:colOff>457200</xdr:colOff>
      <xdr:row>31</xdr:row>
      <xdr:rowOff>171450</xdr:rowOff>
    </xdr:to>
    <xdr:pic>
      <xdr:nvPicPr>
        <xdr:cNvPr id="15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5038725"/>
          <a:ext cx="9810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447675</xdr:colOff>
      <xdr:row>17</xdr:row>
      <xdr:rowOff>38100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1847850" y="2952750"/>
          <a:ext cx="39052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409575</xdr:colOff>
      <xdr:row>10</xdr:row>
      <xdr:rowOff>133350</xdr:rowOff>
    </xdr:from>
    <xdr:to>
      <xdr:col>20</xdr:col>
      <xdr:colOff>9525</xdr:colOff>
      <xdr:row>34</xdr:row>
      <xdr:rowOff>76200</xdr:rowOff>
    </xdr:to>
    <xdr:pic>
      <xdr:nvPicPr>
        <xdr:cNvPr id="17" name="Picture 305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562225"/>
          <a:ext cx="4800600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11</xdr:row>
      <xdr:rowOff>57150</xdr:rowOff>
    </xdr:from>
    <xdr:to>
      <xdr:col>8</xdr:col>
      <xdr:colOff>228600</xdr:colOff>
      <xdr:row>34</xdr:row>
      <xdr:rowOff>9525</xdr:rowOff>
    </xdr:to>
    <xdr:pic>
      <xdr:nvPicPr>
        <xdr:cNvPr id="18" name="Picture 305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33675"/>
          <a:ext cx="4286250" cy="536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123825</xdr:rowOff>
    </xdr:from>
    <xdr:to>
      <xdr:col>8</xdr:col>
      <xdr:colOff>85725</xdr:colOff>
      <xdr:row>29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04825"/>
          <a:ext cx="43910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161925</xdr:rowOff>
    </xdr:from>
    <xdr:to>
      <xdr:col>6</xdr:col>
      <xdr:colOff>123826</xdr:colOff>
      <xdr:row>29</xdr:row>
      <xdr:rowOff>95250</xdr:rowOff>
    </xdr:to>
    <xdr:sp macro="" textlink="">
      <xdr:nvSpPr>
        <xdr:cNvPr id="4" name="TextovéPole 3"/>
        <xdr:cNvSpPr txBox="1"/>
      </xdr:nvSpPr>
      <xdr:spPr>
        <a:xfrm>
          <a:off x="2733676" y="53054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W=</a:t>
          </a:r>
        </a:p>
      </xdr:txBody>
    </xdr:sp>
    <xdr:clientData/>
  </xdr:twoCellAnchor>
  <xdr:twoCellAnchor>
    <xdr:from>
      <xdr:col>0</xdr:col>
      <xdr:colOff>357188</xdr:colOff>
      <xdr:row>14</xdr:row>
      <xdr:rowOff>176213</xdr:rowOff>
    </xdr:from>
    <xdr:to>
      <xdr:col>1</xdr:col>
      <xdr:colOff>61913</xdr:colOff>
      <xdr:row>20</xdr:row>
      <xdr:rowOff>80963</xdr:rowOff>
    </xdr:to>
    <xdr:sp macro="" textlink="">
      <xdr:nvSpPr>
        <xdr:cNvPr id="5" name="TextovéPole 4"/>
        <xdr:cNvSpPr txBox="1"/>
      </xdr:nvSpPr>
      <xdr:spPr>
        <a:xfrm rot="16200000">
          <a:off x="-9524" y="32099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123825</xdr:rowOff>
    </xdr:from>
    <xdr:to>
      <xdr:col>8</xdr:col>
      <xdr:colOff>85725</xdr:colOff>
      <xdr:row>29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04825"/>
          <a:ext cx="43910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161925</xdr:rowOff>
    </xdr:from>
    <xdr:to>
      <xdr:col>6</xdr:col>
      <xdr:colOff>123826</xdr:colOff>
      <xdr:row>29</xdr:row>
      <xdr:rowOff>95250</xdr:rowOff>
    </xdr:to>
    <xdr:sp macro="" textlink="">
      <xdr:nvSpPr>
        <xdr:cNvPr id="4" name="TextovéPole 3"/>
        <xdr:cNvSpPr txBox="1"/>
      </xdr:nvSpPr>
      <xdr:spPr>
        <a:xfrm>
          <a:off x="2733676" y="53054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W=</a:t>
          </a:r>
        </a:p>
      </xdr:txBody>
    </xdr:sp>
    <xdr:clientData/>
  </xdr:twoCellAnchor>
  <xdr:twoCellAnchor>
    <xdr:from>
      <xdr:col>0</xdr:col>
      <xdr:colOff>352425</xdr:colOff>
      <xdr:row>14</xdr:row>
      <xdr:rowOff>180975</xdr:rowOff>
    </xdr:from>
    <xdr:to>
      <xdr:col>1</xdr:col>
      <xdr:colOff>57150</xdr:colOff>
      <xdr:row>20</xdr:row>
      <xdr:rowOff>85725</xdr:rowOff>
    </xdr:to>
    <xdr:sp macro="" textlink="">
      <xdr:nvSpPr>
        <xdr:cNvPr id="5" name="TextovéPole 4"/>
        <xdr:cNvSpPr txBox="1"/>
      </xdr:nvSpPr>
      <xdr:spPr>
        <a:xfrm rot="16200000">
          <a:off x="-14287" y="3214687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W560"/>
  <sheetViews>
    <sheetView showGridLines="0" tabSelected="1" zoomScale="70" zoomScaleNormal="70" zoomScaleSheetLayoutView="100" workbookViewId="0">
      <selection activeCell="E5" sqref="E5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3" max="13" width="3.42578125" customWidth="1"/>
    <col min="16" max="16" width="10.57031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55.42578125" hidden="1" customWidth="1"/>
    <col min="40" max="52" width="9.140625" hidden="1" customWidth="1"/>
    <col min="53" max="73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W1" s="1"/>
      <c r="X1" s="1"/>
      <c r="Y1" s="1"/>
      <c r="Z1" s="1"/>
      <c r="AA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15.75" customHeight="1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10"/>
      <c r="Q2" s="11" t="str">
        <f>VLOOKUP(AG12,AG2:AR94,$AE$1+1,FALSE)</f>
        <v>VEDENÍ PRO VYSOKÝ PŘEKLAD (HL-1T)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D2" s="13" t="s">
        <v>11</v>
      </c>
      <c r="AE2" s="14" t="s">
        <v>12</v>
      </c>
      <c r="AF2" s="15"/>
      <c r="AG2" t="str">
        <f>VLOOKUP(AH2,AH2:AR94,$AE$1,FALSE)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19.5" customHeight="1" thickBot="1" x14ac:dyDescent="0.35">
      <c r="A3" s="7"/>
      <c r="B3" s="16" t="s">
        <v>22</v>
      </c>
      <c r="C3" s="17"/>
      <c r="D3" s="18"/>
      <c r="E3" s="9"/>
      <c r="F3" s="9"/>
      <c r="G3" s="9"/>
      <c r="H3" s="19" t="str">
        <f>VLOOKUP(AG3,AG2:AR94,$AE$1+1,FALSE)</f>
        <v>Šířka otvoru</v>
      </c>
      <c r="I3" s="19"/>
      <c r="J3" s="8"/>
      <c r="K3" s="20"/>
      <c r="L3" s="21" t="s">
        <v>23</v>
      </c>
      <c r="M3" s="9"/>
      <c r="N3" s="8"/>
      <c r="O3" s="8"/>
      <c r="P3" s="8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  <c r="AD3" s="24" t="s">
        <v>2</v>
      </c>
      <c r="AE3" s="25">
        <v>1</v>
      </c>
      <c r="AF3" s="4"/>
      <c r="AG3" t="str">
        <f>VLOOKUP(AH3,AH3:AR94,$AE$1,FALSE)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42" ht="19.5" thickBot="1" x14ac:dyDescent="0.35">
      <c r="A4" s="7"/>
      <c r="B4" s="17" t="s">
        <v>14</v>
      </c>
      <c r="C4" s="17"/>
      <c r="D4" s="18"/>
      <c r="E4" s="8"/>
      <c r="F4" s="9"/>
      <c r="G4" s="9"/>
      <c r="H4" s="19"/>
      <c r="I4" s="19"/>
      <c r="J4" s="26"/>
      <c r="K4" s="9"/>
      <c r="L4" s="9"/>
      <c r="M4" s="9"/>
      <c r="N4" s="8"/>
      <c r="O4" s="8"/>
      <c r="P4" s="8"/>
      <c r="Q4" s="8"/>
      <c r="R4" s="9"/>
      <c r="S4" s="9"/>
      <c r="T4" s="9"/>
      <c r="U4" s="8"/>
      <c r="V4" s="8"/>
      <c r="W4" s="8"/>
      <c r="X4" s="27" t="str">
        <f>VLOOKUP(AG16,AG2:AR94,$AE$1+1,FALSE)</f>
        <v>Max. W x H 4000x4000</v>
      </c>
      <c r="Y4" s="27"/>
      <c r="Z4" s="27"/>
      <c r="AA4" s="9"/>
      <c r="AB4" s="28"/>
      <c r="AD4" s="24" t="s">
        <v>3</v>
      </c>
      <c r="AE4" s="25">
        <v>2</v>
      </c>
      <c r="AF4" s="4"/>
      <c r="AG4" t="str">
        <f>VLOOKUP(AH4,AH4:AR95,$AE$1,FALSE)</f>
        <v>Výška otvoru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</row>
    <row r="5" spans="1:42" ht="19.5" customHeight="1" thickBot="1" x14ac:dyDescent="0.35">
      <c r="A5" s="7"/>
      <c r="B5" s="29" t="s">
        <v>42</v>
      </c>
      <c r="C5" s="17"/>
      <c r="D5" s="30"/>
      <c r="E5" s="20" t="s">
        <v>2</v>
      </c>
      <c r="F5" s="9"/>
      <c r="G5" s="9"/>
      <c r="H5" s="19" t="str">
        <f>VLOOKUP(AG4,AG2:AR94,$AE$1+1,FALSE)</f>
        <v>Výška otvoru</v>
      </c>
      <c r="I5" s="19"/>
      <c r="J5" s="8"/>
      <c r="K5" s="20"/>
      <c r="L5" s="21" t="s">
        <v>23</v>
      </c>
      <c r="M5" s="9"/>
      <c r="N5" s="8"/>
      <c r="O5" s="31" t="str">
        <f>VLOOKUP(AH97,AH97:AR173,$AE$1,FALSE)</f>
        <v>Prosím, vyplňte pole, která jsou označena barevně!</v>
      </c>
      <c r="P5" s="9"/>
      <c r="Q5" s="9"/>
      <c r="R5" s="9"/>
      <c r="S5" s="9"/>
      <c r="T5" s="9"/>
      <c r="U5" s="8"/>
      <c r="V5" s="8"/>
      <c r="W5" s="8"/>
      <c r="X5" s="27" t="str">
        <f>VLOOKUP(AG13,AG2:AR94,$AE$1+1,FALSE)</f>
        <v>PRUŽINY NAD PŘEKLADEM</v>
      </c>
      <c r="Y5" s="27"/>
      <c r="Z5" s="27"/>
      <c r="AA5" s="9"/>
      <c r="AB5" s="28"/>
      <c r="AD5" s="24" t="s">
        <v>4</v>
      </c>
      <c r="AE5" s="25">
        <v>3</v>
      </c>
      <c r="AF5" s="4"/>
      <c r="AG5" t="str">
        <f>VLOOKUP(AH5,AH5:AR94,$AE$1,FALSE)</f>
        <v>POHLED ZEVNITŘ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</row>
    <row r="6" spans="1:42" ht="23.25" customHeight="1" thickBot="1" x14ac:dyDescent="0.3">
      <c r="A6" s="7"/>
      <c r="B6" s="29" t="s">
        <v>52</v>
      </c>
      <c r="C6" s="17"/>
      <c r="D6" s="30"/>
      <c r="E6" s="9"/>
      <c r="F6" s="9"/>
      <c r="G6" s="8"/>
      <c r="H6" s="9"/>
      <c r="I6" s="9"/>
      <c r="J6" s="26"/>
      <c r="K6" s="9"/>
      <c r="L6" s="9"/>
      <c r="M6" s="9"/>
      <c r="N6" s="9"/>
      <c r="O6" s="9"/>
      <c r="P6" s="9"/>
      <c r="Q6" s="9"/>
      <c r="R6" s="9"/>
      <c r="S6" s="9"/>
      <c r="T6" s="9"/>
      <c r="U6" s="8"/>
      <c r="V6" s="8"/>
      <c r="W6" s="8"/>
      <c r="X6" s="27" t="str">
        <f>VLOOKUP(AG14,AG3:AR94,$AE$1+1,FALSE)</f>
        <v>pro HL&gt;600 a HL&lt;=1200</v>
      </c>
      <c r="Y6" s="27"/>
      <c r="Z6" s="27"/>
      <c r="AA6" s="9"/>
      <c r="AB6" s="28"/>
      <c r="AD6" s="24" t="s">
        <v>5</v>
      </c>
      <c r="AE6" s="25">
        <v>4</v>
      </c>
      <c r="AF6" s="4"/>
      <c r="AG6" t="str">
        <f>VLOOKUP(AH6,AH6:AR98,$AE$1,FALSE)</f>
        <v>ŘEZ A-A</v>
      </c>
      <c r="AH6" t="s">
        <v>53</v>
      </c>
      <c r="AI6" t="s">
        <v>54</v>
      </c>
      <c r="AJ6" t="s">
        <v>55</v>
      </c>
      <c r="AK6" t="s">
        <v>56</v>
      </c>
      <c r="AL6" t="s">
        <v>57</v>
      </c>
      <c r="AM6" t="s">
        <v>58</v>
      </c>
      <c r="AN6" t="s">
        <v>59</v>
      </c>
      <c r="AO6" t="s">
        <v>60</v>
      </c>
      <c r="AP6" t="s">
        <v>61</v>
      </c>
    </row>
    <row r="7" spans="1:42" ht="19.5" thickBot="1" x14ac:dyDescent="0.35">
      <c r="A7" s="7"/>
      <c r="B7" s="29" t="s">
        <v>62</v>
      </c>
      <c r="C7" s="29"/>
      <c r="D7" s="9"/>
      <c r="E7" s="9"/>
      <c r="F7" s="8"/>
      <c r="G7" s="8"/>
      <c r="H7" s="32" t="str">
        <f>VLOOKUP(AG79,AG6:AR97,$AE$1+1,FALSE)</f>
        <v>Volný prostor nad překladem</v>
      </c>
      <c r="I7" s="30"/>
      <c r="J7" s="33"/>
      <c r="K7" s="20"/>
      <c r="L7" s="34" t="s">
        <v>23</v>
      </c>
      <c r="M7" s="8"/>
      <c r="N7" s="9"/>
      <c r="O7" s="9"/>
      <c r="P7" s="9"/>
      <c r="Q7" s="9"/>
      <c r="R7" s="9"/>
      <c r="S7" s="9"/>
      <c r="T7" s="9"/>
      <c r="U7" s="8"/>
      <c r="V7" s="8"/>
      <c r="W7" s="8"/>
      <c r="X7" s="27" t="str">
        <f>VLOOKUP(AG15,AG2:AR94,$AE$1+1,FALSE)</f>
        <v>PANEL 40mm</v>
      </c>
      <c r="Y7" s="27"/>
      <c r="Z7" s="27"/>
      <c r="AA7" s="9"/>
      <c r="AB7" s="28"/>
      <c r="AD7" s="35" t="s">
        <v>6</v>
      </c>
      <c r="AE7" s="36">
        <v>5</v>
      </c>
      <c r="AF7" s="37"/>
      <c r="AG7" t="str">
        <f>VLOOKUP(AH7,AH7:AR98,$AE$1,FALSE)</f>
        <v>ŘEZ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t="s">
        <v>68</v>
      </c>
      <c r="AN7" t="s">
        <v>69</v>
      </c>
      <c r="AO7" t="s">
        <v>70</v>
      </c>
      <c r="AP7" t="s">
        <v>71</v>
      </c>
    </row>
    <row r="8" spans="1:42" ht="19.5" thickBot="1" x14ac:dyDescent="0.35">
      <c r="A8" s="7"/>
      <c r="B8" s="29" t="s">
        <v>19</v>
      </c>
      <c r="C8" s="29"/>
      <c r="D8" s="31"/>
      <c r="E8" s="31"/>
      <c r="F8" s="31"/>
      <c r="G8" s="38"/>
      <c r="H8" s="8"/>
      <c r="I8" s="8"/>
      <c r="J8" s="8"/>
      <c r="K8" s="8"/>
      <c r="L8" s="9"/>
      <c r="M8" s="9"/>
      <c r="N8" s="8"/>
      <c r="O8" s="8"/>
      <c r="P8" s="9"/>
      <c r="Q8" s="9"/>
      <c r="R8" s="9"/>
      <c r="S8" s="8"/>
      <c r="T8" s="9"/>
      <c r="U8" s="8"/>
      <c r="V8" s="8"/>
      <c r="W8" s="8"/>
      <c r="Y8" s="27"/>
      <c r="Z8" s="27"/>
      <c r="AA8" s="9"/>
      <c r="AB8" s="28"/>
      <c r="AD8" s="35" t="s">
        <v>7</v>
      </c>
      <c r="AE8" s="39">
        <v>6</v>
      </c>
      <c r="AG8" t="str">
        <f t="shared" ref="AG8:AG71" si="0">VLOOKUP(AH8,AH8:AR99,$AE$1,FALSE)</f>
        <v>POZNÁMKA: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t="s">
        <v>77</v>
      </c>
      <c r="AN8" t="s">
        <v>78</v>
      </c>
      <c r="AO8" t="s">
        <v>79</v>
      </c>
      <c r="AP8" t="s">
        <v>80</v>
      </c>
    </row>
    <row r="9" spans="1:42" ht="19.5" thickBot="1" x14ac:dyDescent="0.35">
      <c r="A9" s="7"/>
      <c r="B9" s="29" t="s">
        <v>20</v>
      </c>
      <c r="C9" s="29"/>
      <c r="D9" s="9"/>
      <c r="E9" s="9"/>
      <c r="F9" s="9"/>
      <c r="G9" s="9"/>
      <c r="H9" s="32" t="str">
        <f>VLOOKUP(AG99,AG8:AR99,$AE$1+1,FALSE)</f>
        <v>Ovládání</v>
      </c>
      <c r="I9" s="9"/>
      <c r="J9" s="9"/>
      <c r="K9" s="40"/>
      <c r="L9" s="40"/>
      <c r="M9" s="40"/>
      <c r="N9" s="9"/>
      <c r="O9" s="41" t="str">
        <f>IF(OR(K9=AG100,K9=""),"",VLOOKUP(AG104,AG8:AR104,$AE$1+1,FALSE))</f>
        <v/>
      </c>
      <c r="P9" s="41"/>
      <c r="Q9" s="9"/>
      <c r="R9" s="40"/>
      <c r="S9" s="40"/>
      <c r="T9" s="42"/>
      <c r="U9" s="9"/>
      <c r="V9" s="9"/>
      <c r="W9" s="9"/>
      <c r="X9" s="8"/>
      <c r="Y9" s="8"/>
      <c r="Z9" s="8"/>
      <c r="AA9" s="9"/>
      <c r="AB9" s="28"/>
      <c r="AD9" s="35" t="s">
        <v>8</v>
      </c>
      <c r="AE9" s="39">
        <v>7</v>
      </c>
    </row>
    <row r="10" spans="1:42" ht="19.5" thickBot="1" x14ac:dyDescent="0.35">
      <c r="A10" s="7"/>
      <c r="B10" s="29" t="s">
        <v>21</v>
      </c>
      <c r="C10" s="29"/>
      <c r="D10" s="9"/>
      <c r="E10" s="9"/>
      <c r="F10" s="9"/>
      <c r="G10" s="9"/>
      <c r="H10" s="32"/>
      <c r="I10" s="9"/>
      <c r="J10" s="9"/>
      <c r="K10" s="33"/>
      <c r="L10" s="33"/>
      <c r="M10" s="33"/>
      <c r="N10" s="30"/>
      <c r="O10" s="43"/>
      <c r="P10" s="43"/>
      <c r="Q10" s="8"/>
      <c r="R10" s="8"/>
      <c r="S10" s="33"/>
      <c r="T10" s="42"/>
      <c r="U10" s="9"/>
      <c r="V10" s="9"/>
      <c r="W10" s="9"/>
      <c r="X10" s="9"/>
      <c r="Y10" s="8"/>
      <c r="Z10" s="9"/>
      <c r="AA10" s="9"/>
      <c r="AB10" s="28"/>
      <c r="AD10" s="35" t="s">
        <v>9</v>
      </c>
      <c r="AE10" s="39">
        <v>8</v>
      </c>
    </row>
    <row r="11" spans="1:42" ht="19.5" thickBot="1" x14ac:dyDescent="0.35">
      <c r="B11" s="44"/>
      <c r="C11" s="45"/>
      <c r="D11" s="46" t="str">
        <f>VLOOKUP(AG5,AG2:AR94,$AE$1+1,FALSE)</f>
        <v>POHLED ZEVNITŘ</v>
      </c>
      <c r="E11" s="46"/>
      <c r="F11" s="46"/>
      <c r="G11" s="45"/>
      <c r="H11" s="47"/>
      <c r="I11" s="9"/>
      <c r="J11" s="9"/>
      <c r="K11" s="48"/>
      <c r="L11" s="48"/>
      <c r="M11" s="33"/>
      <c r="N11" s="9"/>
      <c r="O11" s="49"/>
      <c r="P11" s="50" t="s">
        <v>81</v>
      </c>
      <c r="Q11" s="51" t="str">
        <f>L58</f>
        <v/>
      </c>
      <c r="R11" s="52"/>
      <c r="S11" s="52"/>
      <c r="T11" s="53"/>
      <c r="U11" s="45"/>
      <c r="V11" s="9"/>
      <c r="W11" s="9"/>
      <c r="X11" s="9"/>
      <c r="Y11" s="8"/>
      <c r="Z11" s="9"/>
      <c r="AA11" s="9"/>
      <c r="AB11" s="28"/>
      <c r="AD11" s="35" t="s">
        <v>10</v>
      </c>
      <c r="AE11" s="39">
        <v>9</v>
      </c>
    </row>
    <row r="12" spans="1:42" ht="18.75" x14ac:dyDescent="0.3">
      <c r="B12" s="54" t="str">
        <f>AG37</f>
        <v>NEZBYTNÝ VOLNÝ PROSTOR</v>
      </c>
      <c r="C12" s="55"/>
      <c r="D12" s="55"/>
      <c r="E12" s="56"/>
      <c r="F12" s="57"/>
      <c r="G12" s="58">
        <f>IF(K9=AG100,280,IF(AND(K9=AG101,R9=AG106),450,IF(AND(K9=AG102,R9=AG106),450,280)))</f>
        <v>280</v>
      </c>
      <c r="H12" s="58"/>
      <c r="I12" s="8"/>
      <c r="J12" s="9"/>
      <c r="K12" s="9"/>
      <c r="L12" s="9"/>
      <c r="M12" s="9"/>
      <c r="N12" s="9"/>
      <c r="O12" s="9"/>
      <c r="P12" s="59" t="str">
        <f>"X= "&amp;L63</f>
        <v xml:space="preserve">X= </v>
      </c>
      <c r="Q12" s="59"/>
      <c r="R12" s="59"/>
      <c r="S12" s="45"/>
      <c r="T12" s="60" t="str">
        <f>VLOOKUP(AG6,AG2:AR94,$AE$1+1,FALSE)</f>
        <v>ŘEZ A-A</v>
      </c>
      <c r="U12" s="61"/>
      <c r="V12" s="9"/>
      <c r="W12" s="9"/>
      <c r="X12" s="9"/>
      <c r="Y12" s="9"/>
      <c r="Z12" s="9"/>
      <c r="AA12" s="9"/>
      <c r="AB12" s="28"/>
      <c r="AG12" t="str">
        <f t="shared" si="0"/>
        <v>VEDENÍ PRO VYSOKÝ PŘEKLAD (HL-1T)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t="s">
        <v>87</v>
      </c>
      <c r="AN12" t="s">
        <v>88</v>
      </c>
      <c r="AO12" t="s">
        <v>89</v>
      </c>
      <c r="AP12" t="s">
        <v>90</v>
      </c>
    </row>
    <row r="13" spans="1:42" x14ac:dyDescent="0.25">
      <c r="B13" s="44"/>
      <c r="C13" s="62">
        <f>IF(K9=AG100,280,IF(AND(K9=AG101,R9=AG105),450,IF(AND(K9=AG102,R9=AG105),450,280)))</f>
        <v>280</v>
      </c>
      <c r="D13" s="45"/>
      <c r="E13" s="45"/>
      <c r="F13" s="45"/>
      <c r="G13" s="56"/>
      <c r="H13" s="63" t="str">
        <f>"                   Z= "&amp;N65</f>
        <v xml:space="preserve">                   Z= NENÍ POŽADOVÁNO</v>
      </c>
      <c r="I13" s="9"/>
      <c r="J13" s="9"/>
      <c r="K13" s="9"/>
      <c r="L13" s="9"/>
      <c r="M13" s="9"/>
      <c r="N13" s="9"/>
      <c r="O13" s="9"/>
      <c r="P13" s="56"/>
      <c r="Q13" s="62" t="str">
        <f>"Y= "&amp;IF(Q11&lt;=3000,0,L66)</f>
        <v xml:space="preserve">Y= </v>
      </c>
      <c r="R13" s="62"/>
      <c r="S13" s="45"/>
      <c r="T13" s="45"/>
      <c r="U13" s="45"/>
      <c r="V13" s="9"/>
      <c r="W13" s="9"/>
      <c r="X13" s="9"/>
      <c r="Y13" s="9"/>
      <c r="Z13" s="9"/>
      <c r="AA13" s="9"/>
      <c r="AB13" s="28"/>
      <c r="AG13" t="str">
        <f t="shared" si="0"/>
        <v>PRUŽINY NAD PŘEKLADEM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t="s">
        <v>96</v>
      </c>
      <c r="AN13" t="s">
        <v>97</v>
      </c>
      <c r="AO13" t="s">
        <v>98</v>
      </c>
      <c r="AP13" t="s">
        <v>99</v>
      </c>
    </row>
    <row r="14" spans="1:42" x14ac:dyDescent="0.25">
      <c r="B14" s="44"/>
      <c r="C14" s="62"/>
      <c r="D14" s="45"/>
      <c r="E14" s="45"/>
      <c r="F14" s="45"/>
      <c r="G14" s="45"/>
      <c r="H14" s="63"/>
      <c r="I14" s="9"/>
      <c r="J14" s="9"/>
      <c r="K14" s="9"/>
      <c r="L14" s="9"/>
      <c r="M14" s="9"/>
      <c r="N14" s="9"/>
      <c r="O14" s="9"/>
      <c r="P14" s="45"/>
      <c r="Q14" s="62"/>
      <c r="R14" s="62"/>
      <c r="S14" s="45"/>
      <c r="T14" s="45"/>
      <c r="U14" s="45"/>
      <c r="V14" s="9"/>
      <c r="W14" s="9"/>
      <c r="X14" s="9"/>
      <c r="Y14" s="9"/>
      <c r="Z14" s="9"/>
      <c r="AA14" s="9"/>
      <c r="AB14" s="28"/>
      <c r="AG14" t="str">
        <f t="shared" si="0"/>
        <v>pro HL&gt;600 a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44"/>
      <c r="C15" s="64"/>
      <c r="D15" s="45"/>
      <c r="E15" s="45"/>
      <c r="F15" s="45"/>
      <c r="G15" s="45"/>
      <c r="H15" s="63"/>
      <c r="I15" s="65"/>
      <c r="J15" s="9"/>
      <c r="K15" s="9"/>
      <c r="L15" s="9"/>
      <c r="M15" s="9"/>
      <c r="N15" s="9"/>
      <c r="O15" s="9"/>
      <c r="P15" s="45"/>
      <c r="Q15" s="45"/>
      <c r="R15" s="56"/>
      <c r="S15" s="66"/>
      <c r="T15" s="45"/>
      <c r="U15" s="45"/>
      <c r="V15" s="9"/>
      <c r="W15" s="9"/>
      <c r="X15" s="9"/>
      <c r="Y15" s="9"/>
      <c r="Z15" s="9"/>
      <c r="AA15" s="9"/>
      <c r="AB15" s="28"/>
      <c r="AG15" t="str">
        <f t="shared" si="0"/>
        <v>PANEL 40mm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44"/>
      <c r="C16" s="64"/>
      <c r="D16" s="45"/>
      <c r="E16" s="45"/>
      <c r="F16" s="45"/>
      <c r="G16" s="45"/>
      <c r="H16" s="63"/>
      <c r="I16" s="65"/>
      <c r="J16" s="9"/>
      <c r="K16" s="9"/>
      <c r="L16" s="9"/>
      <c r="M16" s="9"/>
      <c r="N16" s="9"/>
      <c r="O16" s="9"/>
      <c r="P16" s="45"/>
      <c r="Q16" s="45"/>
      <c r="R16" s="45"/>
      <c r="S16" s="66"/>
      <c r="T16" s="45"/>
      <c r="U16" s="45"/>
      <c r="V16" s="9"/>
      <c r="W16" s="9"/>
      <c r="X16" s="9"/>
      <c r="Y16" s="9"/>
      <c r="Z16" s="9"/>
      <c r="AA16" s="9"/>
      <c r="AB16" s="28"/>
      <c r="AG16" t="str">
        <f t="shared" si="0"/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t="s">
        <v>117</v>
      </c>
      <c r="AN16" t="s">
        <v>117</v>
      </c>
      <c r="AO16" t="s">
        <v>117</v>
      </c>
      <c r="AP16" t="s">
        <v>118</v>
      </c>
    </row>
    <row r="17" spans="1:42" ht="15" customHeight="1" x14ac:dyDescent="0.25">
      <c r="B17" s="67" t="str">
        <f>"F= "&amp;P57</f>
        <v xml:space="preserve">F= </v>
      </c>
      <c r="C17" s="64"/>
      <c r="D17" s="45"/>
      <c r="E17" s="45"/>
      <c r="F17" s="45"/>
      <c r="G17" s="45"/>
      <c r="H17" s="63"/>
      <c r="I17" s="68"/>
      <c r="J17" s="69"/>
      <c r="K17" s="9"/>
      <c r="L17" s="9"/>
      <c r="M17" s="9"/>
      <c r="N17" s="9"/>
      <c r="O17" s="9"/>
      <c r="P17" s="45"/>
      <c r="Q17" s="45"/>
      <c r="R17" s="45"/>
      <c r="S17" s="66"/>
      <c r="T17" s="70"/>
      <c r="U17" s="45"/>
      <c r="V17" s="9"/>
      <c r="W17" s="9"/>
      <c r="X17" s="9"/>
      <c r="Y17" s="9"/>
      <c r="Z17" s="9"/>
      <c r="AA17" s="9"/>
      <c r="AB17" s="28"/>
    </row>
    <row r="18" spans="1:42" ht="15" customHeight="1" x14ac:dyDescent="0.25">
      <c r="B18" s="67"/>
      <c r="C18" s="45"/>
      <c r="D18" s="45"/>
      <c r="E18" s="45"/>
      <c r="F18" s="45"/>
      <c r="G18" s="45"/>
      <c r="H18" s="63"/>
      <c r="I18" s="68"/>
      <c r="J18" s="9"/>
      <c r="K18" s="9"/>
      <c r="L18" s="9"/>
      <c r="M18" s="9"/>
      <c r="N18" s="9"/>
      <c r="O18" s="9"/>
      <c r="P18" s="45"/>
      <c r="Q18" s="45"/>
      <c r="R18" s="45"/>
      <c r="S18" s="71" t="str">
        <f>"HL= "&amp;$P$58</f>
        <v xml:space="preserve">HL= </v>
      </c>
      <c r="T18" s="70"/>
      <c r="U18" s="45"/>
      <c r="V18" s="9"/>
      <c r="W18" s="9"/>
      <c r="X18" s="9"/>
      <c r="Y18" s="9"/>
      <c r="Z18" s="9"/>
      <c r="AA18" s="9"/>
      <c r="AB18" s="28"/>
    </row>
    <row r="19" spans="1:42" ht="29.25" customHeight="1" x14ac:dyDescent="0.25">
      <c r="A19" t="s">
        <v>119</v>
      </c>
      <c r="B19" s="67"/>
      <c r="C19" s="72" t="str">
        <f>"J= "&amp;P64</f>
        <v xml:space="preserve">J= </v>
      </c>
      <c r="D19" s="45"/>
      <c r="E19" s="45"/>
      <c r="F19" s="45"/>
      <c r="G19" s="45"/>
      <c r="H19" s="63"/>
      <c r="I19" s="9"/>
      <c r="J19" s="9"/>
      <c r="K19" s="9"/>
      <c r="L19" s="9"/>
      <c r="M19" s="9"/>
      <c r="N19" s="9"/>
      <c r="O19" s="9"/>
      <c r="P19" s="45"/>
      <c r="Q19" s="45"/>
      <c r="R19" s="45"/>
      <c r="S19" s="71"/>
      <c r="T19" s="70"/>
      <c r="U19" s="56"/>
      <c r="V19" s="9"/>
      <c r="W19" s="9"/>
      <c r="X19" s="9"/>
      <c r="Y19" s="9"/>
      <c r="Z19" s="9"/>
      <c r="AA19" s="9"/>
      <c r="AB19" s="28"/>
    </row>
    <row r="20" spans="1:42" ht="54" customHeight="1" x14ac:dyDescent="0.25">
      <c r="B20" s="73"/>
      <c r="C20" s="72"/>
      <c r="D20" s="45"/>
      <c r="E20" s="45"/>
      <c r="F20" s="45"/>
      <c r="G20" s="45"/>
      <c r="H20" s="63"/>
      <c r="I20" s="74"/>
      <c r="J20" s="9"/>
      <c r="K20" s="9"/>
      <c r="L20" s="9"/>
      <c r="M20" s="9"/>
      <c r="N20" s="9"/>
      <c r="O20" s="9"/>
      <c r="P20" s="45"/>
      <c r="Q20" s="45"/>
      <c r="R20" s="45"/>
      <c r="S20" s="71"/>
      <c r="T20" s="75"/>
      <c r="U20" s="75"/>
      <c r="V20" s="9"/>
      <c r="W20" s="9"/>
      <c r="X20" s="9"/>
      <c r="Y20" s="9"/>
      <c r="Z20" s="9"/>
      <c r="AA20" s="9"/>
      <c r="AB20" s="28"/>
      <c r="AG20" t="str">
        <f t="shared" si="0"/>
        <v>Montáž na cihlové zdivo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t="s">
        <v>125</v>
      </c>
      <c r="AN20" t="s">
        <v>126</v>
      </c>
      <c r="AO20" t="s">
        <v>127</v>
      </c>
      <c r="AP20" t="s">
        <v>128</v>
      </c>
    </row>
    <row r="21" spans="1:42" ht="15.75" x14ac:dyDescent="0.25">
      <c r="B21" s="44"/>
      <c r="C21" s="45"/>
      <c r="D21" s="45"/>
      <c r="E21" s="45"/>
      <c r="F21" s="45"/>
      <c r="G21" s="45"/>
      <c r="H21" s="76"/>
      <c r="I21" s="27" t="str">
        <f>VLOOKUP($AG$48,$AG$2:$AR$94,$AE$1+1,FALSE)</f>
        <v>nezbytný boční prostor pro motor nebo řetězový pohon ( L nebo R )</v>
      </c>
      <c r="J21" s="9"/>
      <c r="K21" s="9"/>
      <c r="L21" s="9"/>
      <c r="M21" s="9"/>
      <c r="N21" s="9"/>
      <c r="O21" s="9"/>
      <c r="P21" s="45"/>
      <c r="Q21" s="45"/>
      <c r="R21" s="45"/>
      <c r="S21" s="45"/>
      <c r="T21" s="70" t="str">
        <f>"E= "&amp;$P$59</f>
        <v xml:space="preserve">E= </v>
      </c>
      <c r="U21" s="70"/>
      <c r="V21" s="8"/>
      <c r="W21" s="8"/>
      <c r="X21" s="9"/>
      <c r="Y21" s="27" t="str">
        <f>VLOOKUP(AG20,AG2:AR94,$AE$1+1,FALSE)</f>
        <v>Montáž na cihlové zdivo</v>
      </c>
      <c r="Z21" s="27"/>
      <c r="AA21" s="9"/>
      <c r="AB21" s="28"/>
      <c r="AG21" t="str">
        <f t="shared" si="0"/>
        <v>Montáž na porobeton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t="s">
        <v>134</v>
      </c>
      <c r="AN21" t="s">
        <v>135</v>
      </c>
      <c r="AO21" t="s">
        <v>136</v>
      </c>
      <c r="AP21" t="s">
        <v>137</v>
      </c>
    </row>
    <row r="22" spans="1:42" ht="15.75" x14ac:dyDescent="0.25">
      <c r="B22" s="77"/>
      <c r="C22" s="45"/>
      <c r="D22" s="45"/>
      <c r="E22" s="45"/>
      <c r="F22" s="45"/>
      <c r="G22" s="45"/>
      <c r="H22" s="45"/>
      <c r="I22" s="27"/>
      <c r="J22" s="9"/>
      <c r="K22" s="9"/>
      <c r="L22" s="9"/>
      <c r="M22" s="9"/>
      <c r="N22" s="9"/>
      <c r="O22" s="9"/>
      <c r="P22" s="45"/>
      <c r="Q22" s="45"/>
      <c r="R22" s="45"/>
      <c r="S22" s="45"/>
      <c r="T22" s="70"/>
      <c r="U22" s="70"/>
      <c r="V22" s="8"/>
      <c r="W22" s="8"/>
      <c r="X22" s="9"/>
      <c r="Y22" s="27"/>
      <c r="Z22" s="27"/>
      <c r="AA22" s="9"/>
      <c r="AB22" s="28"/>
      <c r="AG22" t="str">
        <f t="shared" si="0"/>
        <v>Montáž na opláštění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t="s">
        <v>143</v>
      </c>
      <c r="AN22" t="s">
        <v>144</v>
      </c>
      <c r="AO22" t="s">
        <v>145</v>
      </c>
      <c r="AP22" t="s">
        <v>146</v>
      </c>
    </row>
    <row r="23" spans="1:42" ht="15.75" customHeight="1" x14ac:dyDescent="0.25">
      <c r="B23" s="77"/>
      <c r="C23" s="45"/>
      <c r="D23" s="45"/>
      <c r="E23" s="45"/>
      <c r="F23" s="45"/>
      <c r="G23" s="45"/>
      <c r="H23" s="45"/>
      <c r="I23" s="27" t="str">
        <f>VLOOKUP(AG49,AG2:AR94,$AE$1+1,FALSE)</f>
        <v>montážní plocha pro řídící jednotku motoru, rozměr 250 x 400 mm</v>
      </c>
      <c r="J23" s="9"/>
      <c r="K23" s="9"/>
      <c r="L23" s="9"/>
      <c r="M23" s="9"/>
      <c r="N23" s="9"/>
      <c r="O23" s="9"/>
      <c r="P23" s="45"/>
      <c r="Q23" s="45"/>
      <c r="R23" s="45"/>
      <c r="S23" s="78" t="str">
        <f>"H= "&amp;K5</f>
        <v xml:space="preserve">H= </v>
      </c>
      <c r="T23" s="70"/>
      <c r="U23" s="70"/>
      <c r="V23" s="8"/>
      <c r="W23" s="8"/>
      <c r="X23" s="9"/>
      <c r="Y23" s="27"/>
      <c r="Z23" s="27"/>
      <c r="AA23" s="9"/>
      <c r="AB23" s="28"/>
    </row>
    <row r="24" spans="1:42" ht="15.75" x14ac:dyDescent="0.25">
      <c r="B24" s="77"/>
      <c r="C24" s="45"/>
      <c r="D24" s="45"/>
      <c r="E24" s="45"/>
      <c r="F24" s="45"/>
      <c r="G24" s="45"/>
      <c r="H24" s="45"/>
      <c r="I24" s="27" t="str">
        <f>VLOOKUP(AG50,AG2:AR94,$AE$1+1,FALSE)</f>
        <v>osa cca 1.400 až 1.500 mm od podlahy</v>
      </c>
      <c r="J24" s="9"/>
      <c r="K24" s="9"/>
      <c r="L24" s="9"/>
      <c r="M24" s="9"/>
      <c r="N24" s="9"/>
      <c r="O24" s="9"/>
      <c r="P24" s="45"/>
      <c r="Q24" s="45"/>
      <c r="R24" s="45"/>
      <c r="S24" s="78"/>
      <c r="T24" s="45"/>
      <c r="U24" s="56"/>
      <c r="V24" s="8"/>
      <c r="W24" s="8"/>
      <c r="X24" s="9"/>
      <c r="Y24" s="27"/>
      <c r="Z24" s="27"/>
      <c r="AA24" s="9"/>
      <c r="AB24" s="28"/>
    </row>
    <row r="25" spans="1:42" ht="15.75" customHeight="1" x14ac:dyDescent="0.25">
      <c r="B25" s="77"/>
      <c r="C25" s="45"/>
      <c r="D25" s="45"/>
      <c r="E25" s="45"/>
      <c r="F25" s="45"/>
      <c r="G25" s="45"/>
      <c r="H25" s="45"/>
      <c r="I25" s="8"/>
      <c r="J25" s="79"/>
      <c r="K25" s="27"/>
      <c r="L25" s="27"/>
      <c r="M25" s="27"/>
      <c r="N25" s="27"/>
      <c r="O25" s="27"/>
      <c r="P25" s="80"/>
      <c r="Q25" s="80"/>
      <c r="R25" s="45"/>
      <c r="S25" s="78"/>
      <c r="T25" s="81"/>
      <c r="U25" s="81"/>
      <c r="V25" s="8"/>
      <c r="W25" s="8"/>
      <c r="X25" s="9"/>
      <c r="Y25" s="27"/>
      <c r="Z25" s="27"/>
      <c r="AA25" s="9"/>
      <c r="AB25" s="28"/>
      <c r="AG25" t="str">
        <f t="shared" si="0"/>
        <v>PRÁCE, KTERÉ MUSÍ BÝT PROVEDENY ZÁKAZNÍKEM PŘED MONTÁŽÍ, POKUD NEBYLO DOHODNUTO JINAK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t="s">
        <v>152</v>
      </c>
      <c r="AN25" t="s">
        <v>153</v>
      </c>
      <c r="AO25" t="s">
        <v>154</v>
      </c>
      <c r="AP25" t="s">
        <v>155</v>
      </c>
    </row>
    <row r="26" spans="1:42" ht="15.75" customHeight="1" x14ac:dyDescent="0.25">
      <c r="B26" s="82" t="str">
        <f>"H= "&amp;K5</f>
        <v xml:space="preserve">H= </v>
      </c>
      <c r="C26" s="45"/>
      <c r="D26" s="45"/>
      <c r="E26" s="45"/>
      <c r="F26" s="45"/>
      <c r="G26" s="45"/>
      <c r="H26" s="45"/>
      <c r="I26" s="8"/>
      <c r="J26" s="79"/>
      <c r="K26" s="27"/>
      <c r="L26" s="27"/>
      <c r="M26" s="27"/>
      <c r="N26" s="27"/>
      <c r="O26" s="27"/>
      <c r="P26" s="80"/>
      <c r="Q26" s="80"/>
      <c r="R26" s="45"/>
      <c r="S26" s="78"/>
      <c r="T26" s="81"/>
      <c r="U26" s="81"/>
      <c r="V26" s="8"/>
      <c r="W26" s="8"/>
      <c r="X26" s="8"/>
      <c r="Y26" s="27" t="str">
        <f>VLOOKUP(AG21,AG2:AR94,$AE$1+1,FALSE)</f>
        <v>Montáž na porobeton</v>
      </c>
      <c r="Z26" s="79"/>
      <c r="AA26" s="9"/>
      <c r="AB26" s="28"/>
      <c r="AG26" t="str">
        <f t="shared" si="0"/>
        <v>Konstrukční: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t="s">
        <v>161</v>
      </c>
      <c r="AN26" t="s">
        <v>162</v>
      </c>
      <c r="AO26" t="s">
        <v>163</v>
      </c>
      <c r="AP26" t="s">
        <v>164</v>
      </c>
    </row>
    <row r="27" spans="1:42" ht="15.75" customHeight="1" x14ac:dyDescent="0.25">
      <c r="B27" s="82"/>
      <c r="C27" s="45"/>
      <c r="D27" s="45"/>
      <c r="E27" s="45"/>
      <c r="F27" s="45"/>
      <c r="G27" s="45"/>
      <c r="H27" s="72"/>
      <c r="I27" s="27" t="str">
        <f>VLOOKUP(AG51,AG3:AR95,$AE$1+1,FALSE)</f>
        <v>zásuvka CEE 16 A, 5P, 400 V, jištěno 6 A (10 A) jističem, proudový chránič I=30 mA</v>
      </c>
      <c r="J27" s="79"/>
      <c r="K27" s="27"/>
      <c r="L27" s="27"/>
      <c r="M27" s="27"/>
      <c r="N27" s="27"/>
      <c r="O27" s="27"/>
      <c r="P27" s="80"/>
      <c r="Q27" s="80"/>
      <c r="R27" s="45"/>
      <c r="S27" s="78"/>
      <c r="T27" s="81"/>
      <c r="U27" s="81"/>
      <c r="V27" s="8"/>
      <c r="W27" s="8"/>
      <c r="X27" s="8"/>
      <c r="Y27" s="27"/>
      <c r="Z27" s="79"/>
      <c r="AA27" s="9"/>
      <c r="AB27" s="28"/>
      <c r="AG27" t="str">
        <f t="shared" si="0"/>
        <v>Příprava montážních ploch pro vedení vrat a pro pružiny.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t="s">
        <v>170</v>
      </c>
      <c r="AN27" t="s">
        <v>171</v>
      </c>
      <c r="AO27" t="s">
        <v>172</v>
      </c>
      <c r="AP27" t="s">
        <v>173</v>
      </c>
    </row>
    <row r="28" spans="1:42" ht="29.25" customHeight="1" x14ac:dyDescent="0.25">
      <c r="B28" s="82"/>
      <c r="C28" s="47"/>
      <c r="D28" s="45"/>
      <c r="E28" s="45"/>
      <c r="F28" s="45"/>
      <c r="G28" s="45"/>
      <c r="H28" s="72"/>
      <c r="I28" s="8"/>
      <c r="J28" s="79"/>
      <c r="K28" s="27"/>
      <c r="L28" s="27"/>
      <c r="M28" s="27"/>
      <c r="N28" s="27"/>
      <c r="O28" s="27"/>
      <c r="P28" s="80"/>
      <c r="Q28" s="80"/>
      <c r="R28" s="45"/>
      <c r="S28" s="45"/>
      <c r="T28" s="45"/>
      <c r="U28" s="45"/>
      <c r="V28" s="8"/>
      <c r="W28" s="8"/>
      <c r="X28" s="8"/>
      <c r="Y28" s="27"/>
      <c r="Z28" s="79"/>
      <c r="AA28" s="9"/>
      <c r="AB28" s="28"/>
      <c r="AG28" t="str">
        <f t="shared" si="0"/>
        <v>Montáž vodorovného vedení může být max. 1 metr od pevné konstrukce.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t="s">
        <v>179</v>
      </c>
      <c r="AN28" t="s">
        <v>180</v>
      </c>
      <c r="AO28" t="s">
        <v>181</v>
      </c>
      <c r="AP28" t="s">
        <v>182</v>
      </c>
    </row>
    <row r="29" spans="1:42" ht="15.75" x14ac:dyDescent="0.25">
      <c r="B29" s="44"/>
      <c r="C29" s="47"/>
      <c r="D29" s="45"/>
      <c r="E29" s="45"/>
      <c r="F29" s="45"/>
      <c r="G29" s="45"/>
      <c r="H29" s="76"/>
      <c r="I29" s="27"/>
      <c r="J29" s="79"/>
      <c r="K29" s="27"/>
      <c r="L29" s="27"/>
      <c r="M29" s="27"/>
      <c r="N29" s="27"/>
      <c r="O29" s="27"/>
      <c r="P29" s="80"/>
      <c r="Q29" s="80"/>
      <c r="R29" s="45"/>
      <c r="S29" s="45"/>
      <c r="T29" s="45"/>
      <c r="U29" s="45"/>
      <c r="V29" s="8"/>
      <c r="W29" s="8"/>
      <c r="X29" s="8"/>
      <c r="Y29" s="83" t="str">
        <f>VLOOKUP($AG$22,$AG$2:$AR$94,$AE$1+1,FALSE)</f>
        <v>Montáž na opláštění</v>
      </c>
      <c r="Z29" s="83"/>
      <c r="AA29" s="83"/>
      <c r="AB29" s="28"/>
      <c r="AG29" t="str">
        <f t="shared" si="0"/>
        <v>Nezbytné montážní plochy a volný prostor dle nákresu.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t="s">
        <v>188</v>
      </c>
      <c r="AN29" t="s">
        <v>189</v>
      </c>
      <c r="AO29" t="s">
        <v>190</v>
      </c>
      <c r="AP29" t="s">
        <v>191</v>
      </c>
    </row>
    <row r="30" spans="1:42" ht="17.25" customHeight="1" x14ac:dyDescent="0.25">
      <c r="B30" s="44"/>
      <c r="C30" s="45"/>
      <c r="D30" s="45"/>
      <c r="E30" s="45"/>
      <c r="F30" s="45"/>
      <c r="G30" s="45"/>
      <c r="H30" s="45"/>
      <c r="I30" s="84"/>
      <c r="J30" s="84"/>
      <c r="K30" s="84"/>
      <c r="L30" s="84"/>
      <c r="M30" s="84"/>
      <c r="N30" s="84"/>
      <c r="O30" s="84"/>
      <c r="P30" s="85"/>
      <c r="Q30" s="85"/>
      <c r="R30" s="45"/>
      <c r="S30" s="45"/>
      <c r="T30" s="45"/>
      <c r="U30" s="45"/>
      <c r="V30" s="8"/>
      <c r="W30" s="8"/>
      <c r="X30" s="8"/>
      <c r="Y30" s="83"/>
      <c r="Z30" s="83"/>
      <c r="AA30" s="83"/>
      <c r="AB30" s="28"/>
      <c r="AG30" t="str">
        <f t="shared" si="0"/>
        <v xml:space="preserve">Elektrická příprava (pro elektricky ovládaná sekční vrata): </v>
      </c>
      <c r="AH30" t="s">
        <v>192</v>
      </c>
      <c r="AI30" t="s">
        <v>193</v>
      </c>
      <c r="AJ30" t="s">
        <v>194</v>
      </c>
      <c r="AK30" t="s">
        <v>195</v>
      </c>
      <c r="AL30" t="s">
        <v>196</v>
      </c>
      <c r="AM30" t="s">
        <v>197</v>
      </c>
      <c r="AN30" t="s">
        <v>198</v>
      </c>
      <c r="AO30" t="s">
        <v>199</v>
      </c>
      <c r="AP30" t="s">
        <v>200</v>
      </c>
    </row>
    <row r="31" spans="1:42" ht="15.75" customHeight="1" x14ac:dyDescent="0.25">
      <c r="B31" s="44"/>
      <c r="C31" s="45"/>
      <c r="D31" s="45"/>
      <c r="E31" s="45"/>
      <c r="F31" s="45"/>
      <c r="G31" s="45"/>
      <c r="H31" s="45"/>
      <c r="I31" s="84"/>
      <c r="J31" s="84"/>
      <c r="K31" s="84"/>
      <c r="L31" s="84"/>
      <c r="M31" s="84"/>
      <c r="N31" s="84"/>
      <c r="O31" s="84"/>
      <c r="P31" s="85"/>
      <c r="Q31" s="85"/>
      <c r="R31" s="45"/>
      <c r="S31" s="45"/>
      <c r="T31" s="45"/>
      <c r="U31" s="45"/>
      <c r="V31" s="8"/>
      <c r="W31" s="8"/>
      <c r="X31" s="8"/>
      <c r="AB31" s="28"/>
      <c r="AG31" t="str">
        <f t="shared" si="0"/>
        <v>Zásuvka CEE 16 A, 5P, 400 V = zásuvka s nulovým a zemnícím vodičem</v>
      </c>
      <c r="AH31" t="s">
        <v>201</v>
      </c>
      <c r="AI31" t="s">
        <v>202</v>
      </c>
      <c r="AJ31" t="s">
        <v>203</v>
      </c>
      <c r="AK31" t="s">
        <v>204</v>
      </c>
      <c r="AL31" t="s">
        <v>205</v>
      </c>
      <c r="AM31" t="s">
        <v>206</v>
      </c>
      <c r="AN31" t="s">
        <v>207</v>
      </c>
      <c r="AO31" t="s">
        <v>208</v>
      </c>
      <c r="AP31" t="s">
        <v>209</v>
      </c>
    </row>
    <row r="32" spans="1:42" ht="15.75" customHeight="1" x14ac:dyDescent="0.25">
      <c r="B32" s="44"/>
      <c r="C32" s="45"/>
      <c r="D32" s="56"/>
      <c r="E32" s="57"/>
      <c r="F32" s="86"/>
      <c r="G32" s="86"/>
      <c r="H32" s="45"/>
      <c r="I32" s="8"/>
      <c r="J32" s="8"/>
      <c r="K32" s="8"/>
      <c r="L32" s="8"/>
      <c r="M32" s="8"/>
      <c r="N32" s="8"/>
      <c r="O32" s="8"/>
      <c r="P32" s="56"/>
      <c r="Q32" s="56"/>
      <c r="R32" s="45"/>
      <c r="S32" s="45"/>
      <c r="T32" s="45"/>
      <c r="U32" s="45"/>
      <c r="V32" s="8"/>
      <c r="W32" s="8"/>
      <c r="X32" s="8"/>
      <c r="AB32" s="28"/>
      <c r="AG32" t="str">
        <f t="shared" si="0"/>
        <v>Zajistit vhodnou montážní plochu pro řídící jednotku motoru 250 x 320 mm</v>
      </c>
      <c r="AH32" t="s">
        <v>210</v>
      </c>
      <c r="AI32" t="s">
        <v>211</v>
      </c>
      <c r="AJ32" t="s">
        <v>212</v>
      </c>
      <c r="AK32" t="s">
        <v>213</v>
      </c>
      <c r="AL32" t="s">
        <v>214</v>
      </c>
      <c r="AM32" t="s">
        <v>215</v>
      </c>
      <c r="AN32" t="s">
        <v>216</v>
      </c>
      <c r="AO32" t="s">
        <v>217</v>
      </c>
      <c r="AP32" t="s">
        <v>218</v>
      </c>
    </row>
    <row r="33" spans="1:42" x14ac:dyDescent="0.25">
      <c r="B33" s="44"/>
      <c r="C33" s="45"/>
      <c r="D33" s="45"/>
      <c r="E33" s="87"/>
      <c r="F33" s="88">
        <f>$K$3</f>
        <v>0</v>
      </c>
      <c r="G33" s="51"/>
      <c r="H33" s="47"/>
      <c r="I33" s="9"/>
      <c r="J33" s="9"/>
      <c r="K33" s="9"/>
      <c r="L33" s="9"/>
      <c r="M33" s="9"/>
      <c r="N33" s="9"/>
      <c r="O33" s="9"/>
      <c r="P33" s="45"/>
      <c r="Q33" s="45"/>
      <c r="R33" s="45"/>
      <c r="S33" s="45"/>
      <c r="T33" s="45"/>
      <c r="U33" s="45"/>
      <c r="V33" s="9"/>
      <c r="W33" s="9"/>
      <c r="X33" s="8"/>
      <c r="Y33" s="8"/>
      <c r="Z33" s="8"/>
      <c r="AA33" s="9"/>
      <c r="AB33" s="28"/>
    </row>
    <row r="34" spans="1:42" x14ac:dyDescent="0.25">
      <c r="B34" s="44"/>
      <c r="C34" s="45"/>
      <c r="D34" s="45"/>
      <c r="E34" s="87"/>
      <c r="F34" s="88"/>
      <c r="G34" s="89"/>
      <c r="H34" s="4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8"/>
      <c r="Y34" s="8"/>
      <c r="Z34" s="8"/>
      <c r="AA34" s="9"/>
      <c r="AB34" s="28"/>
    </row>
    <row r="35" spans="1:42" x14ac:dyDescent="0.25">
      <c r="B35" s="9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  <c r="AA35" s="9"/>
      <c r="AB35" s="28"/>
      <c r="AG35" t="str">
        <f t="shared" si="0"/>
        <v>NEZBYTNÁ MONTÁŽNÍ PLOCHA</v>
      </c>
      <c r="AH35" t="s">
        <v>219</v>
      </c>
      <c r="AI35" t="s">
        <v>220</v>
      </c>
      <c r="AJ35" t="s">
        <v>221</v>
      </c>
      <c r="AK35" t="s">
        <v>222</v>
      </c>
      <c r="AL35" t="s">
        <v>223</v>
      </c>
      <c r="AM35" t="s">
        <v>224</v>
      </c>
      <c r="AN35" t="s">
        <v>225</v>
      </c>
      <c r="AO35" t="s">
        <v>226</v>
      </c>
      <c r="AP35" t="s">
        <v>227</v>
      </c>
    </row>
    <row r="36" spans="1:42" ht="18.75" x14ac:dyDescent="0.3">
      <c r="B36" s="90"/>
      <c r="C36" s="9"/>
      <c r="D36" s="9"/>
      <c r="E36" s="19" t="str">
        <f>VLOOKUP(AG7,AG2:AR94,$AE$1+1,FALSE)</f>
        <v>ŘEZ B-B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9"/>
      <c r="AB36" s="28"/>
      <c r="AG36" t="str">
        <f t="shared" si="0"/>
        <v>DODATEČNÉ MONTÁŽNÍ PLOCHY PRO KONZOLY</v>
      </c>
      <c r="AH36" t="s">
        <v>228</v>
      </c>
      <c r="AI36" t="s">
        <v>229</v>
      </c>
      <c r="AJ36" t="s">
        <v>230</v>
      </c>
      <c r="AK36" t="s">
        <v>231</v>
      </c>
      <c r="AL36" t="s">
        <v>232</v>
      </c>
      <c r="AM36" t="s">
        <v>233</v>
      </c>
      <c r="AN36" t="s">
        <v>234</v>
      </c>
      <c r="AO36" t="s">
        <v>235</v>
      </c>
      <c r="AP36" t="s">
        <v>236</v>
      </c>
    </row>
    <row r="37" spans="1:42" ht="15.75" x14ac:dyDescent="0.25">
      <c r="B37" s="90"/>
      <c r="C37" s="9"/>
      <c r="D37" s="9"/>
      <c r="E37" s="9"/>
      <c r="F37" s="9"/>
      <c r="G37" s="9"/>
      <c r="H37" s="9"/>
      <c r="I37" s="9"/>
      <c r="J37" s="9"/>
      <c r="K37" s="9"/>
      <c r="L37" s="27" t="str">
        <f>VLOOKUP(AG41,AG2:AR94,$AE$1+1,FALSE)</f>
        <v>sklon podlahy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9"/>
      <c r="AB37" s="28"/>
      <c r="AG37" t="str">
        <f t="shared" si="0"/>
        <v>NEZBYTNÝ VOLNÝ PROSTOR</v>
      </c>
      <c r="AH37" t="s">
        <v>237</v>
      </c>
      <c r="AI37" t="s">
        <v>238</v>
      </c>
      <c r="AJ37" t="s">
        <v>239</v>
      </c>
      <c r="AK37" t="s">
        <v>240</v>
      </c>
      <c r="AL37" t="s">
        <v>241</v>
      </c>
      <c r="AM37" t="s">
        <v>242</v>
      </c>
      <c r="AN37" t="s">
        <v>243</v>
      </c>
      <c r="AO37" t="s">
        <v>244</v>
      </c>
      <c r="AP37" t="s">
        <v>245</v>
      </c>
    </row>
    <row r="38" spans="1:42" ht="15.75" x14ac:dyDescent="0.25">
      <c r="B38" s="9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8"/>
      <c r="AG38" t="str">
        <f t="shared" si="0"/>
        <v>VOLNÝ PROSTOR PRO MOTOR/ŘETĚZ.PŘEVOD</v>
      </c>
      <c r="AH38" t="s">
        <v>246</v>
      </c>
      <c r="AI38" t="s">
        <v>247</v>
      </c>
      <c r="AJ38" t="s">
        <v>248</v>
      </c>
      <c r="AK38" t="s">
        <v>249</v>
      </c>
      <c r="AL38" t="s">
        <v>250</v>
      </c>
      <c r="AM38" t="s">
        <v>251</v>
      </c>
      <c r="AN38" t="s">
        <v>252</v>
      </c>
      <c r="AO38" t="s">
        <v>253</v>
      </c>
      <c r="AP38" t="s">
        <v>254</v>
      </c>
    </row>
    <row r="39" spans="1:42" ht="15.75" x14ac:dyDescent="0.25">
      <c r="B39" s="90"/>
      <c r="C39" s="9"/>
      <c r="D39" s="9"/>
      <c r="E39" s="8"/>
      <c r="F39" s="9"/>
      <c r="G39" s="8"/>
      <c r="H39" s="9"/>
      <c r="I39" s="9"/>
      <c r="J39" s="9"/>
      <c r="K39" s="9"/>
      <c r="L39" s="9"/>
      <c r="M39" s="8"/>
      <c r="N39" s="79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28"/>
    </row>
    <row r="40" spans="1:42" ht="15.75" x14ac:dyDescent="0.25">
      <c r="B40" s="9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7"/>
      <c r="O40" s="7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8"/>
    </row>
    <row r="41" spans="1:42" ht="15.75" x14ac:dyDescent="0.25">
      <c r="B41" s="90"/>
      <c r="C41" s="9"/>
      <c r="D41" s="69"/>
      <c r="E41" s="58">
        <f>C13+G12+F33</f>
        <v>560</v>
      </c>
      <c r="F41" s="58"/>
      <c r="G41" s="9"/>
      <c r="H41" s="9"/>
      <c r="I41" s="9"/>
      <c r="J41" s="9"/>
      <c r="K41" s="9"/>
      <c r="L41" s="9"/>
      <c r="M41" s="9"/>
      <c r="N41" s="27"/>
      <c r="O41" s="7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28"/>
      <c r="AG41" t="str">
        <f t="shared" si="0"/>
        <v>sklon podlahy</v>
      </c>
      <c r="AH41" t="s">
        <v>255</v>
      </c>
      <c r="AI41" t="s">
        <v>256</v>
      </c>
      <c r="AJ41" t="s">
        <v>257</v>
      </c>
      <c r="AK41" t="s">
        <v>258</v>
      </c>
      <c r="AL41" t="s">
        <v>259</v>
      </c>
      <c r="AM41" t="s">
        <v>260</v>
      </c>
      <c r="AN41" t="s">
        <v>261</v>
      </c>
      <c r="AO41" t="s">
        <v>262</v>
      </c>
      <c r="AP41" t="s">
        <v>263</v>
      </c>
    </row>
    <row r="42" spans="1:42" ht="15.75" x14ac:dyDescent="0.25">
      <c r="B42" s="9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/>
      <c r="O42" s="7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28"/>
      <c r="AG42" t="str">
        <f t="shared" si="0"/>
        <v>směrem ven</v>
      </c>
      <c r="AH42" t="s">
        <v>264</v>
      </c>
      <c r="AI42" t="s">
        <v>265</v>
      </c>
      <c r="AJ42" t="s">
        <v>266</v>
      </c>
      <c r="AK42" t="s">
        <v>267</v>
      </c>
      <c r="AL42" t="s">
        <v>268</v>
      </c>
      <c r="AM42" t="s">
        <v>269</v>
      </c>
      <c r="AN42" t="s">
        <v>270</v>
      </c>
      <c r="AO42" t="s">
        <v>271</v>
      </c>
    </row>
    <row r="43" spans="1:42" ht="15.75" customHeight="1" x14ac:dyDescent="0.25">
      <c r="B43" s="9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7"/>
      <c r="O43" s="7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28"/>
      <c r="AG43" t="str">
        <f t="shared" si="0"/>
        <v>sklon 3%</v>
      </c>
      <c r="AH43" t="s">
        <v>272</v>
      </c>
      <c r="AI43" t="s">
        <v>273</v>
      </c>
      <c r="AJ43" t="s">
        <v>274</v>
      </c>
      <c r="AK43" t="s">
        <v>275</v>
      </c>
      <c r="AL43" t="s">
        <v>276</v>
      </c>
      <c r="AM43" t="s">
        <v>277</v>
      </c>
      <c r="AN43" t="s">
        <v>278</v>
      </c>
      <c r="AO43" t="s">
        <v>279</v>
      </c>
      <c r="AP43" t="s">
        <v>280</v>
      </c>
    </row>
    <row r="44" spans="1:42" ht="15.75" x14ac:dyDescent="0.25">
      <c r="B44" s="90"/>
      <c r="C44" s="9"/>
      <c r="D44" s="9"/>
      <c r="E44" s="9"/>
      <c r="F44" s="9"/>
      <c r="G44" s="9"/>
      <c r="H44" s="9"/>
      <c r="I44" s="9"/>
      <c r="J44" s="9"/>
      <c r="K44" s="9"/>
      <c r="L44" s="27"/>
      <c r="M44" s="9"/>
      <c r="N44" s="27"/>
      <c r="O44" s="79"/>
      <c r="P44" s="9"/>
      <c r="Q44" s="9"/>
      <c r="R44" s="9"/>
      <c r="S44" s="8"/>
      <c r="T44" s="8"/>
      <c r="U44" s="9"/>
      <c r="V44" s="9"/>
      <c r="W44" s="9"/>
      <c r="X44" s="9"/>
      <c r="Y44" s="9"/>
      <c r="Z44" s="9"/>
      <c r="AA44" s="9"/>
      <c r="AB44" s="28"/>
      <c r="AG44" t="str">
        <f t="shared" si="0"/>
        <v>směrem ven</v>
      </c>
      <c r="AH44" t="s">
        <v>264</v>
      </c>
      <c r="AI44" t="s">
        <v>281</v>
      </c>
      <c r="AJ44" t="s">
        <v>282</v>
      </c>
      <c r="AK44" t="s">
        <v>267</v>
      </c>
      <c r="AL44" t="s">
        <v>259</v>
      </c>
      <c r="AM44" t="s">
        <v>283</v>
      </c>
      <c r="AN44" t="s">
        <v>284</v>
      </c>
      <c r="AO44" t="s">
        <v>285</v>
      </c>
    </row>
    <row r="45" spans="1:42" ht="15.75" x14ac:dyDescent="0.25">
      <c r="B45" s="90"/>
      <c r="C45" s="9"/>
      <c r="D45" s="9"/>
      <c r="E45" s="8"/>
      <c r="F45" s="8"/>
      <c r="G45" s="9"/>
      <c r="H45" s="9"/>
      <c r="I45" s="9"/>
      <c r="J45" s="9"/>
      <c r="K45" s="9"/>
      <c r="L45" s="9"/>
      <c r="M45" s="9"/>
      <c r="N45" s="27"/>
      <c r="O45" s="79"/>
      <c r="P45" s="9"/>
      <c r="Q45" s="8"/>
      <c r="R45" s="9" t="str">
        <f>VLOOKUP(AG35,AG2:AR94,$AE$1+1,FALSE)</f>
        <v>NEZBYTNÁ MONTÁŽNÍ PLOCHA</v>
      </c>
      <c r="S45" s="8"/>
      <c r="T45" s="9"/>
      <c r="U45" s="9"/>
      <c r="V45" s="9"/>
      <c r="W45" s="8"/>
      <c r="X45" s="9" t="str">
        <f>VLOOKUP(AG37,AG4:AR95,$AE$1+1,FALSE)</f>
        <v>NEZBYTNÝ VOLNÝ PROSTOR</v>
      </c>
      <c r="Y45" s="9"/>
      <c r="Z45" s="9"/>
      <c r="AA45" s="9"/>
      <c r="AB45" s="28"/>
      <c r="AG45" t="str">
        <f t="shared" si="0"/>
        <v>sklon podlahy</v>
      </c>
      <c r="AH45" t="s">
        <v>255</v>
      </c>
      <c r="AI45" t="s">
        <v>286</v>
      </c>
      <c r="AJ45" t="s">
        <v>287</v>
      </c>
      <c r="AK45" t="s">
        <v>258</v>
      </c>
      <c r="AL45" t="s">
        <v>288</v>
      </c>
      <c r="AM45" t="s">
        <v>289</v>
      </c>
      <c r="AN45" t="s">
        <v>290</v>
      </c>
      <c r="AO45" t="s">
        <v>291</v>
      </c>
      <c r="AP45" t="s">
        <v>292</v>
      </c>
    </row>
    <row r="46" spans="1:42" ht="15.75" x14ac:dyDescent="0.25">
      <c r="B46" s="9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9"/>
      <c r="P46" s="9"/>
      <c r="Q46" s="8"/>
      <c r="R46" s="9"/>
      <c r="S46" s="8"/>
      <c r="T46" s="9"/>
      <c r="U46" s="9"/>
      <c r="V46" s="9"/>
      <c r="W46" s="8"/>
      <c r="X46" s="9"/>
      <c r="Y46" s="9"/>
      <c r="Z46" s="9"/>
      <c r="AA46" s="9"/>
      <c r="AB46" s="28"/>
    </row>
    <row r="47" spans="1:42" x14ac:dyDescent="0.2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/>
      <c r="P47" s="9"/>
      <c r="Q47" s="8"/>
      <c r="R47" s="9" t="str">
        <f>VLOOKUP(AG36,AG4:AR95,$AE$1+1,FALSE)</f>
        <v>DODATEČNÉ MONTÁŽNÍ PLOCHY PRO KONZOLY</v>
      </c>
      <c r="S47" s="9"/>
      <c r="T47" s="9"/>
      <c r="U47" s="9"/>
      <c r="V47" s="9"/>
      <c r="W47" s="8"/>
      <c r="X47" s="91" t="str">
        <f>VLOOKUP(AG38,AG4:AR95,$AE$1+1,FALSE)</f>
        <v>VOLNÝ PROSTOR PRO MOTOR/ŘETĚZ.PŘEVOD</v>
      </c>
      <c r="Y47" s="91"/>
      <c r="Z47" s="91"/>
      <c r="AA47" s="91"/>
      <c r="AB47" s="92"/>
    </row>
    <row r="48" spans="1:42" x14ac:dyDescent="0.25">
      <c r="A48" s="7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9"/>
      <c r="Q48" s="9"/>
      <c r="R48" s="9"/>
      <c r="S48" s="9"/>
      <c r="T48" s="9"/>
      <c r="U48" s="9"/>
      <c r="V48" s="9"/>
      <c r="W48" s="9"/>
      <c r="X48" s="91"/>
      <c r="Y48" s="91"/>
      <c r="Z48" s="91"/>
      <c r="AA48" s="91"/>
      <c r="AB48" s="92"/>
      <c r="AG48" t="str">
        <f t="shared" si="0"/>
        <v>nezbytný boční prostor pro motor nebo řetězový pohon ( L nebo R )</v>
      </c>
      <c r="AH48" t="s">
        <v>293</v>
      </c>
      <c r="AI48" t="s">
        <v>294</v>
      </c>
      <c r="AJ48" t="s">
        <v>295</v>
      </c>
      <c r="AK48" t="s">
        <v>296</v>
      </c>
      <c r="AL48" t="s">
        <v>297</v>
      </c>
      <c r="AM48" t="s">
        <v>298</v>
      </c>
      <c r="AN48" t="s">
        <v>299</v>
      </c>
      <c r="AO48" t="s">
        <v>300</v>
      </c>
      <c r="AP48" t="s">
        <v>301</v>
      </c>
    </row>
    <row r="49" spans="1:42" ht="15.75" x14ac:dyDescent="0.25">
      <c r="A49" s="7"/>
      <c r="B49" s="27" t="str">
        <f>VLOOKUP(AG8,AG2:AR94,$AE$1+1,FALSE)</f>
        <v>POZNÁMKA:</v>
      </c>
      <c r="C49" s="27"/>
      <c r="D49" s="27"/>
      <c r="E49" s="27"/>
      <c r="F49" s="27"/>
      <c r="G49" s="27"/>
      <c r="H49" s="27"/>
      <c r="I49" s="27"/>
      <c r="J49" s="27"/>
      <c r="K49" s="27"/>
      <c r="L49" s="9"/>
      <c r="M49" s="9"/>
      <c r="N49" s="9"/>
      <c r="O49" s="9"/>
      <c r="P49" s="9"/>
      <c r="Q49" s="9"/>
      <c r="R49" s="93" t="str">
        <f>VLOOKUP(AG25,AG2:AR94,$AE$1+1,FALSE)</f>
        <v>PRÁCE, KTERÉ MUSÍ BÝT PROVEDENY ZÁKAZNÍKEM PŘED MONTÁŽÍ, POKUD NEBYLO DOHODNUTO JINAK</v>
      </c>
      <c r="S49" s="93"/>
      <c r="T49" s="93"/>
      <c r="U49" s="93"/>
      <c r="V49" s="93"/>
      <c r="W49" s="93"/>
      <c r="X49" s="93"/>
      <c r="Y49" s="93"/>
      <c r="Z49" s="93"/>
      <c r="AA49" s="93"/>
      <c r="AB49" s="94"/>
      <c r="AG49" t="str">
        <f t="shared" si="0"/>
        <v>montážní plocha pro řídící jednotku motoru, rozměr 250 x 400 mm</v>
      </c>
      <c r="AH49" t="s">
        <v>302</v>
      </c>
      <c r="AI49" t="s">
        <v>303</v>
      </c>
      <c r="AJ49" t="s">
        <v>304</v>
      </c>
      <c r="AK49" t="s">
        <v>305</v>
      </c>
      <c r="AL49" t="s">
        <v>306</v>
      </c>
      <c r="AM49" t="s">
        <v>307</v>
      </c>
      <c r="AN49" t="s">
        <v>308</v>
      </c>
      <c r="AO49" t="s">
        <v>309</v>
      </c>
      <c r="AP49" t="s">
        <v>310</v>
      </c>
    </row>
    <row r="50" spans="1:42" ht="15.75" x14ac:dyDescent="0.25">
      <c r="A50" s="7"/>
      <c r="B50" s="79"/>
      <c r="C50" s="27"/>
      <c r="D50" s="27"/>
      <c r="E50" s="27"/>
      <c r="F50" s="27"/>
      <c r="G50" s="27"/>
      <c r="H50" s="27"/>
      <c r="I50" s="27"/>
      <c r="J50" s="27"/>
      <c r="K50" s="27"/>
      <c r="L50" s="9"/>
      <c r="M50" s="9"/>
      <c r="N50" s="9"/>
      <c r="O50" s="9"/>
      <c r="P50" s="9"/>
      <c r="Q50" s="9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G50" t="str">
        <f t="shared" si="0"/>
        <v>osa cca 1.400 až 1.500 mm od podlahy</v>
      </c>
      <c r="AH50" t="s">
        <v>311</v>
      </c>
      <c r="AI50" t="s">
        <v>312</v>
      </c>
      <c r="AJ50" t="s">
        <v>313</v>
      </c>
      <c r="AK50" t="s">
        <v>314</v>
      </c>
      <c r="AL50" t="s">
        <v>315</v>
      </c>
      <c r="AM50" t="s">
        <v>316</v>
      </c>
      <c r="AN50" t="s">
        <v>317</v>
      </c>
      <c r="AO50" t="s">
        <v>318</v>
      </c>
      <c r="AP50" t="s">
        <v>319</v>
      </c>
    </row>
    <row r="51" spans="1:42" ht="15.75" x14ac:dyDescent="0.25">
      <c r="B51" s="95" t="str">
        <f>VLOOKUP(AG54,AG2:AR94,$AE$1+1,FALSE)</f>
        <v>Stěna nad překladem, stěny vedle otvoru a plochy pro montáž konzol musí být rovné a v jedné rovině.</v>
      </c>
      <c r="C51" s="27"/>
      <c r="D51" s="27"/>
      <c r="E51" s="27"/>
      <c r="F51" s="27"/>
      <c r="G51" s="27"/>
      <c r="H51" s="27"/>
      <c r="I51" s="27"/>
      <c r="J51" s="27"/>
      <c r="K51" s="27"/>
      <c r="L51" s="9"/>
      <c r="M51" s="9"/>
      <c r="N51" s="9"/>
      <c r="O51" s="9"/>
      <c r="P51" s="8"/>
      <c r="Q51" s="8"/>
      <c r="R51" s="9" t="str">
        <f>VLOOKUP(AG26,AG2:AR94,$AE$1+1,FALSE)</f>
        <v>Konstrukční:</v>
      </c>
      <c r="S51" s="9"/>
      <c r="T51" s="9"/>
      <c r="U51" s="9"/>
      <c r="V51" s="9"/>
      <c r="W51" s="9"/>
      <c r="X51" s="9"/>
      <c r="Y51" s="9"/>
      <c r="Z51" s="9"/>
      <c r="AA51" s="9"/>
      <c r="AB51" s="28"/>
      <c r="AG51" t="str">
        <f t="shared" si="0"/>
        <v>zásuvka CEE 16 A, 5P, 400 V, jištěno 6 A (10 A) jističem, proudový chránič I=30 mA</v>
      </c>
      <c r="AH51" t="s">
        <v>320</v>
      </c>
      <c r="AI51" t="s">
        <v>321</v>
      </c>
      <c r="AJ51" t="s">
        <v>322</v>
      </c>
      <c r="AK51" t="s">
        <v>323</v>
      </c>
      <c r="AL51" t="s">
        <v>324</v>
      </c>
      <c r="AM51" t="s">
        <v>325</v>
      </c>
      <c r="AN51" t="s">
        <v>326</v>
      </c>
      <c r="AO51" t="s">
        <v>327</v>
      </c>
      <c r="AP51" t="s">
        <v>328</v>
      </c>
    </row>
    <row r="52" spans="1:42" ht="15.75" x14ac:dyDescent="0.25">
      <c r="B52" s="95" t="str">
        <f>VLOOKUP(AG55,AG2:AR94,$AE$1+1,FALSE)</f>
        <v>Otvor musí být svislý a obdélníkový.</v>
      </c>
      <c r="C52" s="27"/>
      <c r="D52" s="27"/>
      <c r="E52" s="27"/>
      <c r="F52" s="27"/>
      <c r="G52" s="27"/>
      <c r="H52" s="27"/>
      <c r="I52" s="27"/>
      <c r="J52" s="27"/>
      <c r="K52" s="27"/>
      <c r="L52" s="9"/>
      <c r="M52" s="9"/>
      <c r="N52" s="9"/>
      <c r="O52" s="9"/>
      <c r="P52" s="8"/>
      <c r="Q52" s="9"/>
      <c r="R52" s="96" t="str">
        <f>VLOOKUP(AG27,AG2:AR94,$AE$1+1,FALSE)</f>
        <v>Příprava montážních ploch pro vedení vrat a pro pružiny.</v>
      </c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8"/>
    </row>
    <row r="53" spans="1:42" ht="15.75" customHeight="1" x14ac:dyDescent="0.25">
      <c r="B53" s="95" t="str">
        <f>VLOOKUP(AG56,AG2:AR94,$AE$1+1,FALSE)</f>
        <v>Podlaha musí být rovná a vodorovná.</v>
      </c>
      <c r="C53" s="27"/>
      <c r="D53" s="27"/>
      <c r="E53" s="27"/>
      <c r="F53" s="27"/>
      <c r="G53" s="27"/>
      <c r="H53" s="27"/>
      <c r="I53" s="27"/>
      <c r="J53" s="27"/>
      <c r="K53" s="27"/>
      <c r="L53" s="9"/>
      <c r="M53" s="9"/>
      <c r="N53" s="9"/>
      <c r="O53" s="9"/>
      <c r="P53" s="8"/>
      <c r="Q53" s="9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8"/>
    </row>
    <row r="54" spans="1:42" ht="16.5" thickBot="1" x14ac:dyDescent="0.3">
      <c r="B54" s="95"/>
      <c r="C54" s="27"/>
      <c r="D54" s="27"/>
      <c r="E54" s="27"/>
      <c r="F54" s="27"/>
      <c r="G54" s="27"/>
      <c r="H54" s="27"/>
      <c r="I54" s="27"/>
      <c r="J54" s="27"/>
      <c r="K54" s="27"/>
      <c r="L54" s="9"/>
      <c r="M54" s="9"/>
      <c r="N54" s="9"/>
      <c r="O54" s="9"/>
      <c r="P54" s="99"/>
      <c r="Q54" s="9"/>
      <c r="R54" s="96" t="str">
        <f>VLOOKUP(AG28,AG3:AR94,$AE$1+1,FALSE)</f>
        <v>Montáž vodorovného vedení může být max. 1 metr od pevné konstrukce.</v>
      </c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8"/>
      <c r="AG54" t="str">
        <f t="shared" si="0"/>
        <v>Stěna nad překladem, stěny vedle otvoru a plochy pro montáž konzol musí být rovné a v jedné rovině.</v>
      </c>
      <c r="AH54" t="s">
        <v>329</v>
      </c>
      <c r="AI54" t="s">
        <v>330</v>
      </c>
      <c r="AJ54" t="s">
        <v>331</v>
      </c>
      <c r="AK54" t="s">
        <v>332</v>
      </c>
      <c r="AL54" t="s">
        <v>333</v>
      </c>
      <c r="AM54" t="s">
        <v>334</v>
      </c>
      <c r="AN54" t="s">
        <v>335</v>
      </c>
      <c r="AO54" t="s">
        <v>336</v>
      </c>
      <c r="AP54" t="s">
        <v>337</v>
      </c>
    </row>
    <row r="55" spans="1:42" ht="15.75" thickBot="1" x14ac:dyDescent="0.3">
      <c r="B55" s="100" t="str">
        <f>VLOOKUP(AG59,AG2:AR94,$AE$1+1,FALSE)</f>
        <v>Rozměry jsou v mm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9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98"/>
      <c r="AG55" t="str">
        <f t="shared" si="0"/>
        <v>Otvor musí být svislý a obdélníkový.</v>
      </c>
      <c r="AH55" t="s">
        <v>338</v>
      </c>
      <c r="AI55" t="s">
        <v>339</v>
      </c>
      <c r="AJ55" t="s">
        <v>340</v>
      </c>
      <c r="AK55" t="s">
        <v>341</v>
      </c>
      <c r="AL55" t="s">
        <v>342</v>
      </c>
      <c r="AM55" t="s">
        <v>343</v>
      </c>
      <c r="AN55" t="s">
        <v>344</v>
      </c>
      <c r="AO55" t="s">
        <v>345</v>
      </c>
      <c r="AP55" t="s">
        <v>346</v>
      </c>
    </row>
    <row r="56" spans="1:42" ht="15.75" thickBot="1" x14ac:dyDescent="0.3">
      <c r="B56" s="103" t="s">
        <v>347</v>
      </c>
      <c r="C56" s="104" t="str">
        <f>VLOOKUP(AG60,AG2:AR94,$AE$1+1,FALSE)</f>
        <v>Šířka otvoru</v>
      </c>
      <c r="D56" s="105"/>
      <c r="E56" s="104"/>
      <c r="F56" s="106"/>
      <c r="G56" s="107" t="str">
        <f>VLOOKUP(AG72,AG6:AR97,$AE$1+1,FALSE)</f>
        <v>Ruční ovládání</v>
      </c>
      <c r="H56" s="108"/>
      <c r="I56" s="108"/>
      <c r="J56" s="108"/>
      <c r="K56" s="107"/>
      <c r="L56" s="109"/>
      <c r="M56" s="105" t="str">
        <f>VLOOKUP(AG79,AG6:AR97,$AE$1+1,FALSE)</f>
        <v>Volný prostor nad překladem</v>
      </c>
      <c r="N56" s="105"/>
      <c r="O56" s="105"/>
      <c r="P56" s="106"/>
      <c r="Q56" s="8"/>
      <c r="R56" s="9" t="str">
        <f>VLOOKUP(AG29,AG2:AR94,$AE$1+1,FALSE)</f>
        <v>Nezbytné montážní plochy a volný prostor dle nákresu.</v>
      </c>
      <c r="S56" s="9"/>
      <c r="T56" s="9"/>
      <c r="U56" s="9"/>
      <c r="V56" s="9"/>
      <c r="W56" s="9"/>
      <c r="X56" s="9"/>
      <c r="Y56" s="9"/>
      <c r="Z56" s="9"/>
      <c r="AA56" s="9"/>
      <c r="AB56" s="28"/>
      <c r="AG56" t="str">
        <f t="shared" si="0"/>
        <v>Podlaha musí být rovná a vodorovná.</v>
      </c>
      <c r="AH56" t="s">
        <v>348</v>
      </c>
      <c r="AI56" t="s">
        <v>349</v>
      </c>
      <c r="AJ56" t="s">
        <v>350</v>
      </c>
      <c r="AK56" t="s">
        <v>351</v>
      </c>
      <c r="AL56" t="s">
        <v>352</v>
      </c>
      <c r="AM56" t="s">
        <v>353</v>
      </c>
      <c r="AN56" t="s">
        <v>354</v>
      </c>
      <c r="AO56" t="s">
        <v>355</v>
      </c>
      <c r="AP56" t="s">
        <v>356</v>
      </c>
    </row>
    <row r="57" spans="1:42" ht="15.75" thickBot="1" x14ac:dyDescent="0.3">
      <c r="B57" s="103" t="s">
        <v>357</v>
      </c>
      <c r="C57" s="104" t="str">
        <f>VLOOKUP(AG61,AG3:AR94,$AE$1+1,FALSE)</f>
        <v>Výška otvoru</v>
      </c>
      <c r="D57" s="105"/>
      <c r="E57" s="105"/>
      <c r="F57" s="106"/>
      <c r="G57" s="103" t="s">
        <v>358</v>
      </c>
      <c r="H57" s="105" t="str">
        <f>VLOOKUP(AG73,AG6:AR97,$AE$1+1,FALSE)</f>
        <v>Obě strany</v>
      </c>
      <c r="I57" s="105"/>
      <c r="J57" s="18"/>
      <c r="K57" s="105"/>
      <c r="L57" s="110" t="s">
        <v>359</v>
      </c>
      <c r="M57" s="103" t="s">
        <v>360</v>
      </c>
      <c r="N57" s="111" t="s">
        <v>361</v>
      </c>
      <c r="O57" s="112"/>
      <c r="P57" s="113" t="str">
        <f>IF(K7="","",K7)</f>
        <v/>
      </c>
      <c r="Q57" s="8"/>
      <c r="R57" s="9" t="str">
        <f>VLOOKUP(AG30,AG2:AR94,$AE$1+1,FALSE)</f>
        <v xml:space="preserve">Elektrická příprava (pro elektricky ovládaná sekční vrata): </v>
      </c>
      <c r="S57" s="9"/>
      <c r="T57" s="9"/>
      <c r="U57" s="9"/>
      <c r="V57" s="9"/>
      <c r="W57" s="9"/>
      <c r="X57" s="9"/>
      <c r="Y57" s="9"/>
      <c r="Z57" s="9"/>
      <c r="AA57" s="9"/>
      <c r="AB57" s="28"/>
    </row>
    <row r="58" spans="1:42" ht="15.75" thickBot="1" x14ac:dyDescent="0.3">
      <c r="A58" s="7"/>
      <c r="B58" s="114" t="s">
        <v>362</v>
      </c>
      <c r="C58" s="104" t="str">
        <f>VLOOKUP(AG62,AG4:AR95,$AE$1+1,FALSE)</f>
        <v>High lift</v>
      </c>
      <c r="D58" s="18"/>
      <c r="E58" s="18"/>
      <c r="F58" s="106"/>
      <c r="G58" s="103" t="s">
        <v>363</v>
      </c>
      <c r="H58" s="105" t="str">
        <f>VLOOKUP(AG76,AG6:AR97,$AE$1+1,FALSE)</f>
        <v>Hloubka vedení</v>
      </c>
      <c r="I58" s="105"/>
      <c r="J58" s="105"/>
      <c r="K58" s="115" t="s">
        <v>364</v>
      </c>
      <c r="L58" s="106" t="str">
        <f>IF(OR(K3="",K5="",P57=""),"",K5-P58+950)</f>
        <v/>
      </c>
      <c r="M58" s="103" t="s">
        <v>365</v>
      </c>
      <c r="N58" s="105"/>
      <c r="O58" s="115" t="s">
        <v>366</v>
      </c>
      <c r="P58" s="106" t="str">
        <f>IF(OR(K3="",K5="",P57=""),"",P57-250)</f>
        <v/>
      </c>
      <c r="Q58" s="8"/>
      <c r="R58" s="9" t="str">
        <f>VLOOKUP(AG31,AG2:AR94,$AE$1+1,FALSE)</f>
        <v>Zásuvka CEE 16 A, 5P, 400 V = zásuvka s nulovým a zemnícím vodičem</v>
      </c>
      <c r="S58" s="9"/>
      <c r="T58" s="9"/>
      <c r="U58" s="9"/>
      <c r="V58" s="9"/>
      <c r="W58" s="9"/>
      <c r="X58" s="9"/>
      <c r="Y58" s="8"/>
      <c r="Z58" s="8"/>
      <c r="AA58" s="9"/>
      <c r="AB58" s="28"/>
    </row>
    <row r="59" spans="1:42" ht="15.75" thickBot="1" x14ac:dyDescent="0.3">
      <c r="A59" s="7"/>
      <c r="B59" s="103" t="s">
        <v>367</v>
      </c>
      <c r="C59" s="104" t="str">
        <f t="shared" ref="C59:C64" si="1">VLOOKUP(AG63,AG4:AR95,$AE$1+1,FALSE)</f>
        <v>Výška stropu</v>
      </c>
      <c r="D59" s="105"/>
      <c r="E59" s="105"/>
      <c r="F59" s="106"/>
      <c r="G59" s="116" t="str">
        <f>VLOOKUP(AG74,AG6:AR97,$AE$1+1,FALSE)</f>
        <v>Ovládání elektricky nebo řetězovým převodem</v>
      </c>
      <c r="H59" s="117"/>
      <c r="I59" s="117"/>
      <c r="J59" s="117"/>
      <c r="K59" s="117"/>
      <c r="L59" s="118"/>
      <c r="M59" s="103" t="s">
        <v>368</v>
      </c>
      <c r="N59" s="105"/>
      <c r="O59" s="115" t="s">
        <v>369</v>
      </c>
      <c r="P59" s="119" t="str">
        <f>IF(OR(K3="",K5="",P57=""),"",K5+P57)</f>
        <v/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99"/>
      <c r="AB59" s="120"/>
      <c r="AG59" t="str">
        <f t="shared" si="0"/>
        <v>Rozměry jsou v mm</v>
      </c>
      <c r="AH59" t="s">
        <v>370</v>
      </c>
      <c r="AI59" t="s">
        <v>371</v>
      </c>
      <c r="AJ59" t="s">
        <v>372</v>
      </c>
      <c r="AK59" t="s">
        <v>373</v>
      </c>
      <c r="AL59" t="s">
        <v>374</v>
      </c>
      <c r="AM59" t="s">
        <v>375</v>
      </c>
      <c r="AN59" t="s">
        <v>376</v>
      </c>
      <c r="AO59" t="s">
        <v>377</v>
      </c>
      <c r="AP59" t="s">
        <v>378</v>
      </c>
    </row>
    <row r="60" spans="1:42" ht="15.75" thickBot="1" x14ac:dyDescent="0.3">
      <c r="B60" s="103" t="s">
        <v>379</v>
      </c>
      <c r="C60" s="104" t="str">
        <f t="shared" si="1"/>
        <v>Volný prostor nad překladem</v>
      </c>
      <c r="D60" s="105"/>
      <c r="E60" s="105"/>
      <c r="F60" s="106"/>
      <c r="G60" s="103" t="s">
        <v>358</v>
      </c>
      <c r="H60" s="105" t="str">
        <f>VLOOKUP(AG75,AG6:AR97,$AE$1+1,FALSE)</f>
        <v>Motor nebo řetěz. př.</v>
      </c>
      <c r="I60" s="105"/>
      <c r="J60" s="18"/>
      <c r="K60" s="105"/>
      <c r="L60" s="110" t="s">
        <v>380</v>
      </c>
      <c r="M60" s="121" t="str">
        <f>VLOOKUP(AG80,AG6:AR97,$AE$1+1,FALSE)</f>
        <v>Osa hřídele nad překladem</v>
      </c>
      <c r="N60" s="122"/>
      <c r="O60" s="122"/>
      <c r="P60" s="123"/>
      <c r="Q60" s="9"/>
      <c r="R60" s="124" t="str">
        <f>VLOOKUP(AG83,AG2:AR94,$AE$1+1,FALSE)</f>
        <v>Sestavil:</v>
      </c>
      <c r="S60" s="125"/>
      <c r="T60" s="124" t="str">
        <f>VLOOKUP(AG84,AG2:AR94,$AE$1+1,FALSE)</f>
        <v>Upravil:</v>
      </c>
      <c r="U60" s="125"/>
      <c r="V60" s="124" t="str">
        <f>VLOOKUP(AG85,AG2:AR94,$AE$1+1,FALSE)</f>
        <v>Schváleno - datum:</v>
      </c>
      <c r="W60" s="125"/>
      <c r="X60" s="124" t="str">
        <f>VLOOKUP(AG86,AG2:AR94,$AE$1+1,FALSE)</f>
        <v>Název souboru:</v>
      </c>
      <c r="Y60" s="125"/>
      <c r="Z60" s="126" t="str">
        <f>VLOOKUP(AG87,AG2:AR94,$AE$1+1,FALSE)</f>
        <v>Datum:</v>
      </c>
      <c r="AA60" s="127" t="str">
        <f>VLOOKUP(AG88,AG2:AR94,$AE$1+1,FALSE)</f>
        <v>Měřítko</v>
      </c>
      <c r="AB60" s="128" t="str">
        <f>VLOOKUP(AG89,AG2:AR94,$AE$1+1,FALSE)</f>
        <v xml:space="preserve">Formát: </v>
      </c>
      <c r="AG60" t="str">
        <f t="shared" si="0"/>
        <v>Šířka otvoru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381</v>
      </c>
    </row>
    <row r="61" spans="1:42" ht="15.75" thickBot="1" x14ac:dyDescent="0.3">
      <c r="B61" s="103" t="s">
        <v>382</v>
      </c>
      <c r="C61" s="104" t="str">
        <f t="shared" si="1"/>
        <v>Výška montážní plochy nad otvorem</v>
      </c>
      <c r="D61" s="105"/>
      <c r="E61" s="105"/>
      <c r="F61" s="106"/>
      <c r="G61" s="103" t="s">
        <v>363</v>
      </c>
      <c r="H61" s="105" t="str">
        <f>VLOOKUP(AG76,AG6:AR97,$AE$1+1,FALSE)</f>
        <v>Hloubka vedení</v>
      </c>
      <c r="I61" s="105"/>
      <c r="J61" s="105"/>
      <c r="K61" s="115" t="s">
        <v>364</v>
      </c>
      <c r="L61" s="106" t="str">
        <f>IF(OR(K3="",K5="",P57=""),"",K5-P58+950)</f>
        <v/>
      </c>
      <c r="M61" s="103" t="s">
        <v>383</v>
      </c>
      <c r="N61" s="105"/>
      <c r="O61" s="105"/>
      <c r="P61" s="106">
        <v>150</v>
      </c>
      <c r="Q61" s="9"/>
      <c r="R61" s="129" t="s">
        <v>384</v>
      </c>
      <c r="S61" s="125"/>
      <c r="T61" s="124" t="s">
        <v>385</v>
      </c>
      <c r="U61" s="125"/>
      <c r="V61" s="130">
        <v>43732</v>
      </c>
      <c r="W61" s="125"/>
      <c r="X61" s="124" t="s">
        <v>386</v>
      </c>
      <c r="Y61" s="125"/>
      <c r="Z61" s="131">
        <v>43732</v>
      </c>
      <c r="AA61" s="132" t="s">
        <v>387</v>
      </c>
      <c r="AB61" s="133" t="s">
        <v>388</v>
      </c>
      <c r="AG61" t="str">
        <f t="shared" si="0"/>
        <v>Výška otvoru</v>
      </c>
      <c r="AH61" t="s">
        <v>33</v>
      </c>
      <c r="AI61" t="s">
        <v>34</v>
      </c>
      <c r="AJ61" t="s">
        <v>35</v>
      </c>
      <c r="AK61" t="s">
        <v>36</v>
      </c>
      <c r="AL61" t="s">
        <v>37</v>
      </c>
      <c r="AM61" t="s">
        <v>38</v>
      </c>
      <c r="AN61" t="s">
        <v>39</v>
      </c>
      <c r="AO61" t="s">
        <v>40</v>
      </c>
      <c r="AP61" t="s">
        <v>389</v>
      </c>
    </row>
    <row r="62" spans="1:42" ht="15.75" customHeight="1" thickBot="1" x14ac:dyDescent="0.3">
      <c r="B62" s="103" t="s">
        <v>390</v>
      </c>
      <c r="C62" s="104" t="str">
        <f t="shared" si="1"/>
        <v>Volný prostor vlevo</v>
      </c>
      <c r="D62" s="105"/>
      <c r="E62" s="105"/>
      <c r="F62" s="106"/>
      <c r="G62" s="107" t="str">
        <f>VLOOKUP(AG77,AG6:AR97,$AE$1+1,FALSE)</f>
        <v>Kotvící bod, když je</v>
      </c>
      <c r="H62" s="107"/>
      <c r="I62" s="107" t="s">
        <v>391</v>
      </c>
      <c r="J62" s="107"/>
      <c r="K62" s="107"/>
      <c r="L62" s="109"/>
      <c r="M62" s="103"/>
      <c r="N62" s="105"/>
      <c r="O62" s="105"/>
      <c r="P62" s="134"/>
      <c r="Q62" s="9"/>
      <c r="R62" s="135" t="s">
        <v>392</v>
      </c>
      <c r="S62" s="136"/>
      <c r="T62" s="136"/>
      <c r="U62" s="137"/>
      <c r="V62" s="138" t="str">
        <f>VLOOKUP(AG90,AG2:AR94,$AE$1+1,FALSE)</f>
        <v>STAVEBNÍ PŘIPRAVENOST VEDENÍ           S PŘEDMONT. HŘÍDELÍ PRO VYSOKÝ PŘEKLAD (HL-1T) HL&lt;1200</v>
      </c>
      <c r="W62" s="139"/>
      <c r="X62" s="139"/>
      <c r="Y62" s="139"/>
      <c r="Z62" s="139"/>
      <c r="AA62" s="139"/>
      <c r="AB62" s="140"/>
      <c r="AG62" t="str">
        <f t="shared" si="0"/>
        <v>High lift</v>
      </c>
      <c r="AH62" t="s">
        <v>393</v>
      </c>
      <c r="AI62" t="s">
        <v>393</v>
      </c>
      <c r="AJ62" t="s">
        <v>394</v>
      </c>
      <c r="AK62" t="s">
        <v>395</v>
      </c>
      <c r="AL62" t="s">
        <v>396</v>
      </c>
      <c r="AM62" t="s">
        <v>393</v>
      </c>
      <c r="AN62" t="s">
        <v>397</v>
      </c>
      <c r="AO62" t="s">
        <v>398</v>
      </c>
      <c r="AP62" t="s">
        <v>399</v>
      </c>
    </row>
    <row r="63" spans="1:42" ht="15.75" customHeight="1" thickBot="1" x14ac:dyDescent="0.3">
      <c r="B63" s="103" t="s">
        <v>400</v>
      </c>
      <c r="C63" s="104" t="str">
        <f t="shared" si="1"/>
        <v>Volný prostor vravo</v>
      </c>
      <c r="D63" s="105"/>
      <c r="E63" s="105"/>
      <c r="F63" s="106"/>
      <c r="G63" s="103" t="s">
        <v>401</v>
      </c>
      <c r="H63" s="101" t="str">
        <f>VLOOKUP(AG78,AG6:AR97,$AE$1+1,FALSE)</f>
        <v>Kotvící bod</v>
      </c>
      <c r="I63" s="101"/>
      <c r="J63" s="101"/>
      <c r="K63" s="141" t="s">
        <v>402</v>
      </c>
      <c r="L63" s="102" t="str">
        <f>IF(OR(K3="",K5="",P57=""),"",K5-P58)</f>
        <v/>
      </c>
      <c r="M63" s="103"/>
      <c r="N63" s="105"/>
      <c r="O63" s="105"/>
      <c r="P63" s="106"/>
      <c r="Q63" s="9"/>
      <c r="R63" s="142"/>
      <c r="S63" s="143"/>
      <c r="T63" s="143"/>
      <c r="U63" s="144"/>
      <c r="V63" s="145"/>
      <c r="W63" s="146"/>
      <c r="X63" s="146"/>
      <c r="Y63" s="146"/>
      <c r="Z63" s="146"/>
      <c r="AA63" s="146"/>
      <c r="AB63" s="147"/>
      <c r="AG63" t="str">
        <f t="shared" si="0"/>
        <v>Výška stropu</v>
      </c>
      <c r="AH63" t="s">
        <v>403</v>
      </c>
      <c r="AI63" t="s">
        <v>404</v>
      </c>
      <c r="AJ63" t="s">
        <v>405</v>
      </c>
      <c r="AK63" t="s">
        <v>406</v>
      </c>
      <c r="AL63" t="s">
        <v>407</v>
      </c>
      <c r="AM63" t="s">
        <v>408</v>
      </c>
      <c r="AN63" t="s">
        <v>409</v>
      </c>
      <c r="AO63" t="s">
        <v>410</v>
      </c>
      <c r="AP63" t="s">
        <v>411</v>
      </c>
    </row>
    <row r="64" spans="1:42" ht="15.75" customHeight="1" thickBot="1" x14ac:dyDescent="0.3">
      <c r="B64" s="103" t="s">
        <v>412</v>
      </c>
      <c r="C64" s="104" t="str">
        <f t="shared" si="1"/>
        <v>Hloubka vedení</v>
      </c>
      <c r="D64" s="105"/>
      <c r="E64" s="105"/>
      <c r="F64" s="106"/>
      <c r="G64" s="148" t="str">
        <f>VLOOKUP(AG77,AG6:AR97,$AE$1+1,FALSE)</f>
        <v>Kotvící bod, když je</v>
      </c>
      <c r="H64" s="148"/>
      <c r="I64" s="107" t="s">
        <v>413</v>
      </c>
      <c r="J64" s="148"/>
      <c r="K64" s="148"/>
      <c r="L64" s="148"/>
      <c r="M64" s="114" t="s">
        <v>414</v>
      </c>
      <c r="N64" s="18"/>
      <c r="O64" s="149" t="s">
        <v>415</v>
      </c>
      <c r="P64" s="106" t="str">
        <f>IF(OR(K3="",K5="",P57=""),"",P58+220)</f>
        <v/>
      </c>
      <c r="Q64" s="9"/>
      <c r="R64" s="90"/>
      <c r="S64" s="9"/>
      <c r="T64" s="9"/>
      <c r="U64" s="9"/>
      <c r="V64" s="145"/>
      <c r="W64" s="146"/>
      <c r="X64" s="146"/>
      <c r="Y64" s="146"/>
      <c r="Z64" s="146"/>
      <c r="AA64" s="146"/>
      <c r="AB64" s="147"/>
      <c r="AG64" t="str">
        <f t="shared" si="0"/>
        <v>Volný prostor nad překladem</v>
      </c>
      <c r="AH64" t="s">
        <v>416</v>
      </c>
      <c r="AI64" t="s">
        <v>417</v>
      </c>
      <c r="AJ64" t="s">
        <v>418</v>
      </c>
      <c r="AK64" t="s">
        <v>419</v>
      </c>
      <c r="AL64" t="s">
        <v>420</v>
      </c>
      <c r="AM64" t="s">
        <v>421</v>
      </c>
      <c r="AN64" t="s">
        <v>422</v>
      </c>
      <c r="AO64" t="s">
        <v>423</v>
      </c>
      <c r="AP64" t="s">
        <v>424</v>
      </c>
    </row>
    <row r="65" spans="2:75" ht="15.75" customHeight="1" thickBot="1" x14ac:dyDescent="0.3">
      <c r="B65" s="103" t="s">
        <v>425</v>
      </c>
      <c r="C65" s="104" t="str">
        <f>VLOOKUP(AG71,AG12:AR101,$AE$1+1,FALSE)</f>
        <v>Volný prostor nad překladem</v>
      </c>
      <c r="D65" s="105"/>
      <c r="E65" s="105"/>
      <c r="F65" s="106"/>
      <c r="G65" s="103" t="s">
        <v>401</v>
      </c>
      <c r="H65" s="105" t="str">
        <f>VLOOKUP(AG69,AG6:AR97,$AE$1+1,FALSE)</f>
        <v>Kotvící bod č. 1</v>
      </c>
      <c r="I65" s="8"/>
      <c r="J65" s="105"/>
      <c r="K65" s="115" t="s">
        <v>402</v>
      </c>
      <c r="L65" s="106" t="str">
        <f>IF(OR(K3="",K5="",P57=""),"",K5-P58)</f>
        <v/>
      </c>
      <c r="M65" s="103" t="s">
        <v>426</v>
      </c>
      <c r="N65" s="150" t="str">
        <f>IF(AND(K3&lt;=3000,K5&lt;=3000),AG95,350)</f>
        <v>NENÍ POŽADOVÁNO</v>
      </c>
      <c r="O65" s="151"/>
      <c r="P65" s="152"/>
      <c r="Q65" s="9"/>
      <c r="R65" s="90"/>
      <c r="S65" s="9"/>
      <c r="T65" s="9"/>
      <c r="U65" s="9"/>
      <c r="V65" s="145"/>
      <c r="W65" s="146"/>
      <c r="X65" s="146"/>
      <c r="Y65" s="146"/>
      <c r="Z65" s="146"/>
      <c r="AA65" s="146"/>
      <c r="AB65" s="147"/>
      <c r="AG65" t="str">
        <f t="shared" si="0"/>
        <v>Výška montážní plochy nad otvorem</v>
      </c>
      <c r="AH65" t="s">
        <v>427</v>
      </c>
      <c r="AI65" t="s">
        <v>428</v>
      </c>
      <c r="AJ65" t="s">
        <v>429</v>
      </c>
      <c r="AK65" t="s">
        <v>430</v>
      </c>
      <c r="AL65" t="s">
        <v>431</v>
      </c>
      <c r="AM65" t="s">
        <v>432</v>
      </c>
      <c r="AN65" t="s">
        <v>433</v>
      </c>
      <c r="AO65" t="s">
        <v>434</v>
      </c>
      <c r="AP65" t="s">
        <v>435</v>
      </c>
    </row>
    <row r="66" spans="2:75" ht="15.75" customHeight="1" thickBot="1" x14ac:dyDescent="0.3">
      <c r="B66" s="103" t="s">
        <v>436</v>
      </c>
      <c r="C66" s="104" t="str">
        <f>VLOOKUP(AG69,AG13:AR102,$AE$1+1,FALSE)</f>
        <v>Kotvící bod č. 1</v>
      </c>
      <c r="D66" s="105"/>
      <c r="E66" s="105"/>
      <c r="F66" s="106"/>
      <c r="G66" s="103" t="s">
        <v>437</v>
      </c>
      <c r="H66" s="105" t="str">
        <f>VLOOKUP(AG70,AG6:AR97,$AE$1+1,FALSE)</f>
        <v>Kotvící bod č. 2</v>
      </c>
      <c r="I66" s="105"/>
      <c r="J66" s="105"/>
      <c r="K66" s="115" t="s">
        <v>438</v>
      </c>
      <c r="L66" s="106" t="str">
        <f>IF(OR(K3="",K5="",P57=""),"",L65/2)</f>
        <v/>
      </c>
      <c r="M66" s="18"/>
      <c r="N66" s="18"/>
      <c r="O66" s="18"/>
      <c r="P66" s="134"/>
      <c r="Q66" s="9"/>
      <c r="R66" s="90"/>
      <c r="S66" s="9"/>
      <c r="T66" s="9"/>
      <c r="U66" s="9"/>
      <c r="V66" s="153"/>
      <c r="W66" s="154"/>
      <c r="X66" s="154"/>
      <c r="Y66" s="154"/>
      <c r="Z66" s="154"/>
      <c r="AA66" s="154"/>
      <c r="AB66" s="155"/>
      <c r="AG66" t="str">
        <f t="shared" si="0"/>
        <v>Volný prostor vlevo</v>
      </c>
      <c r="AH66" t="s">
        <v>439</v>
      </c>
      <c r="AI66" t="s">
        <v>440</v>
      </c>
      <c r="AJ66" t="s">
        <v>441</v>
      </c>
      <c r="AK66" t="s">
        <v>442</v>
      </c>
      <c r="AL66" t="s">
        <v>443</v>
      </c>
      <c r="AM66" t="s">
        <v>444</v>
      </c>
      <c r="AN66" t="s">
        <v>445</v>
      </c>
      <c r="AO66" t="s">
        <v>446</v>
      </c>
      <c r="AP66" t="s">
        <v>447</v>
      </c>
    </row>
    <row r="67" spans="2:75" ht="15.75" thickBot="1" x14ac:dyDescent="0.3">
      <c r="B67" s="103" t="s">
        <v>448</v>
      </c>
      <c r="C67" s="104" t="str">
        <f>VLOOKUP(AG70,AG14:AR103,$AE$1+1,FALSE)</f>
        <v>Kotvící bod č. 2</v>
      </c>
      <c r="D67" s="105"/>
      <c r="E67" s="105"/>
      <c r="F67" s="106"/>
      <c r="G67" s="105"/>
      <c r="H67" s="105"/>
      <c r="I67" s="105"/>
      <c r="J67" s="105"/>
      <c r="K67" s="105"/>
      <c r="L67" s="106"/>
      <c r="M67" s="18"/>
      <c r="N67" s="18"/>
      <c r="O67" s="18"/>
      <c r="P67" s="134"/>
      <c r="Q67" s="9"/>
      <c r="R67" s="90"/>
      <c r="S67" s="9"/>
      <c r="T67" s="9"/>
      <c r="U67" s="9"/>
      <c r="V67" s="156" t="str">
        <f>AG12</f>
        <v>VEDENÍ PRO VYSOKÝ PŘEKLAD (HL-1T)</v>
      </c>
      <c r="W67" s="157"/>
      <c r="X67" s="157"/>
      <c r="Y67" s="158"/>
      <c r="Z67" s="127" t="str">
        <f>VLOOKUP(AG93,AG2:AR94,$AE$1+1,FALSE)</f>
        <v>Kód:</v>
      </c>
      <c r="AA67" s="124" t="str">
        <f>VLOOKUP(AG94,AG2:AR94,$AE$1+1,FALSE)</f>
        <v>Verze:</v>
      </c>
      <c r="AB67" s="125"/>
      <c r="AG67" t="str">
        <f t="shared" si="0"/>
        <v>Volný prostor vravo</v>
      </c>
      <c r="AH67" t="s">
        <v>449</v>
      </c>
      <c r="AI67" t="s">
        <v>450</v>
      </c>
      <c r="AJ67" t="s">
        <v>451</v>
      </c>
      <c r="AK67" t="s">
        <v>452</v>
      </c>
      <c r="AL67" t="s">
        <v>453</v>
      </c>
      <c r="AM67" t="s">
        <v>454</v>
      </c>
      <c r="AN67" t="s">
        <v>455</v>
      </c>
      <c r="AO67" t="s">
        <v>456</v>
      </c>
      <c r="AP67" t="s">
        <v>457</v>
      </c>
    </row>
    <row r="68" spans="2:75" ht="15.75" thickBot="1" x14ac:dyDescent="0.3">
      <c r="B68" s="159"/>
      <c r="C68" s="105"/>
      <c r="D68" s="105"/>
      <c r="E68" s="105"/>
      <c r="F68" s="106"/>
      <c r="G68" s="105"/>
      <c r="H68" s="105"/>
      <c r="I68" s="105"/>
      <c r="J68" s="105"/>
      <c r="K68" s="104"/>
      <c r="L68" s="160"/>
      <c r="M68" s="104"/>
      <c r="N68" s="104"/>
      <c r="O68" s="104"/>
      <c r="P68" s="160"/>
      <c r="Q68" s="99"/>
      <c r="R68" s="161"/>
      <c r="S68" s="99"/>
      <c r="T68" s="99"/>
      <c r="U68" s="99"/>
      <c r="V68" s="162"/>
      <c r="W68" s="163"/>
      <c r="X68" s="163"/>
      <c r="Y68" s="164"/>
      <c r="Z68" s="165" t="s">
        <v>458</v>
      </c>
      <c r="AA68" s="166">
        <v>1939</v>
      </c>
      <c r="AB68" s="167"/>
      <c r="AG68" t="str">
        <f t="shared" si="0"/>
        <v>Hloubka vedení</v>
      </c>
      <c r="AH68" t="s">
        <v>459</v>
      </c>
      <c r="AI68" t="s">
        <v>460</v>
      </c>
      <c r="AJ68" t="s">
        <v>461</v>
      </c>
      <c r="AK68" t="s">
        <v>462</v>
      </c>
      <c r="AL68" t="s">
        <v>463</v>
      </c>
      <c r="AM68" t="s">
        <v>464</v>
      </c>
      <c r="AN68" t="s">
        <v>465</v>
      </c>
      <c r="AO68" t="s">
        <v>466</v>
      </c>
      <c r="AP68" t="s">
        <v>467</v>
      </c>
    </row>
    <row r="69" spans="2:75" x14ac:dyDescent="0.2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37"/>
      <c r="W69" s="37"/>
      <c r="X69" s="37"/>
      <c r="Y69" s="37"/>
      <c r="Z69" s="98"/>
      <c r="AA69" s="98"/>
      <c r="AB69" s="98"/>
      <c r="AG69" t="str">
        <f t="shared" si="0"/>
        <v>Kotvící bod č. 1</v>
      </c>
      <c r="AH69" t="s">
        <v>468</v>
      </c>
      <c r="AI69" t="s">
        <v>469</v>
      </c>
      <c r="AJ69" t="s">
        <v>470</v>
      </c>
      <c r="AK69" t="s">
        <v>471</v>
      </c>
      <c r="AL69" t="s">
        <v>472</v>
      </c>
      <c r="AM69" t="s">
        <v>473</v>
      </c>
      <c r="AN69" t="s">
        <v>474</v>
      </c>
      <c r="AO69" t="s">
        <v>475</v>
      </c>
      <c r="AP69" t="s">
        <v>476</v>
      </c>
    </row>
    <row r="70" spans="2:75" x14ac:dyDescent="0.2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37"/>
      <c r="W70" s="37"/>
      <c r="X70" s="37"/>
      <c r="Y70" s="37"/>
      <c r="Z70" s="98"/>
      <c r="AA70" s="98"/>
      <c r="AB70" s="98"/>
      <c r="AG70" t="str">
        <f t="shared" si="0"/>
        <v>Kotvící bod č. 2</v>
      </c>
      <c r="AH70" t="s">
        <v>477</v>
      </c>
      <c r="AI70" t="s">
        <v>478</v>
      </c>
      <c r="AJ70" t="s">
        <v>479</v>
      </c>
      <c r="AK70" t="s">
        <v>480</v>
      </c>
      <c r="AL70" t="s">
        <v>481</v>
      </c>
      <c r="AM70" t="s">
        <v>482</v>
      </c>
      <c r="AN70" t="s">
        <v>483</v>
      </c>
      <c r="AO70" t="s">
        <v>484</v>
      </c>
      <c r="AP70" t="s">
        <v>485</v>
      </c>
    </row>
    <row r="71" spans="2:75" x14ac:dyDescent="0.25">
      <c r="F71" s="98"/>
      <c r="G71" s="168"/>
      <c r="H71" s="168"/>
      <c r="I71" s="168"/>
      <c r="J71" s="168"/>
      <c r="K71" s="168"/>
      <c r="L71" s="168"/>
      <c r="M71" s="98"/>
      <c r="N71" s="98"/>
      <c r="AG71" t="str">
        <f t="shared" si="0"/>
        <v>Volný prostor nad překladem</v>
      </c>
      <c r="AH71" t="s">
        <v>416</v>
      </c>
      <c r="AI71" t="s">
        <v>486</v>
      </c>
      <c r="AJ71" s="38" t="s">
        <v>487</v>
      </c>
      <c r="AK71" t="s">
        <v>488</v>
      </c>
      <c r="AL71" t="s">
        <v>489</v>
      </c>
      <c r="AM71" t="s">
        <v>490</v>
      </c>
      <c r="AN71" t="s">
        <v>491</v>
      </c>
      <c r="AO71" t="s">
        <v>492</v>
      </c>
      <c r="AP71" t="s">
        <v>493</v>
      </c>
    </row>
    <row r="72" spans="2:75" x14ac:dyDescent="0.25">
      <c r="F72" s="98"/>
      <c r="G72" s="169"/>
      <c r="H72" s="168"/>
      <c r="I72" s="168"/>
      <c r="J72" s="168"/>
      <c r="K72" s="168"/>
      <c r="L72" s="168"/>
      <c r="M72" s="98"/>
      <c r="N72" s="98"/>
      <c r="AG72" t="str">
        <f t="shared" ref="AG72:AG106" si="2">VLOOKUP(AH72,AH72:AR163,$AE$1,FALSE)</f>
        <v>Ruční ovládání</v>
      </c>
      <c r="AH72" s="38" t="s">
        <v>494</v>
      </c>
      <c r="AI72" s="38" t="s">
        <v>495</v>
      </c>
      <c r="AJ72" t="s">
        <v>496</v>
      </c>
      <c r="AK72" s="38" t="s">
        <v>497</v>
      </c>
      <c r="AL72" s="38" t="s">
        <v>498</v>
      </c>
      <c r="AM72" s="38" t="s">
        <v>499</v>
      </c>
      <c r="AN72" s="38" t="s">
        <v>500</v>
      </c>
      <c r="AO72" s="38" t="s">
        <v>501</v>
      </c>
      <c r="AP72" s="38" t="s">
        <v>502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</row>
    <row r="73" spans="2:75" x14ac:dyDescent="0.25">
      <c r="F73" s="98"/>
      <c r="G73" s="98"/>
      <c r="H73" s="98"/>
      <c r="I73" s="98"/>
      <c r="J73" s="98"/>
      <c r="K73" s="98"/>
      <c r="L73" s="98"/>
      <c r="M73" s="98"/>
      <c r="N73" s="98"/>
      <c r="AG73" t="str">
        <f t="shared" si="2"/>
        <v>Obě strany</v>
      </c>
      <c r="AH73" t="s">
        <v>503</v>
      </c>
      <c r="AI73" t="s">
        <v>504</v>
      </c>
      <c r="AJ73" t="s">
        <v>505</v>
      </c>
      <c r="AK73" t="s">
        <v>506</v>
      </c>
      <c r="AL73" t="s">
        <v>507</v>
      </c>
      <c r="AM73" t="s">
        <v>508</v>
      </c>
      <c r="AN73" t="s">
        <v>509</v>
      </c>
      <c r="AO73" t="s">
        <v>510</v>
      </c>
      <c r="AP73" t="s">
        <v>511</v>
      </c>
      <c r="BT73" s="38"/>
      <c r="BU73" s="38"/>
      <c r="BV73" s="38"/>
      <c r="BW73" s="38"/>
    </row>
    <row r="74" spans="2:75" x14ac:dyDescent="0.25">
      <c r="L74" s="98"/>
      <c r="M74" s="98"/>
      <c r="N74" s="98"/>
      <c r="O74" s="98"/>
      <c r="P74" s="98"/>
      <c r="Q74" s="98"/>
      <c r="R74" s="98"/>
      <c r="S74" s="98"/>
      <c r="T74" s="98"/>
      <c r="AG74" t="str">
        <f t="shared" si="2"/>
        <v>Ovládání elektricky nebo řetězovým převodem</v>
      </c>
      <c r="AH74" t="s">
        <v>512</v>
      </c>
      <c r="AI74" t="s">
        <v>513</v>
      </c>
      <c r="AJ74" t="s">
        <v>514</v>
      </c>
      <c r="AK74" t="s">
        <v>515</v>
      </c>
      <c r="AL74" t="s">
        <v>516</v>
      </c>
      <c r="AM74" t="s">
        <v>517</v>
      </c>
      <c r="AN74" t="s">
        <v>518</v>
      </c>
      <c r="AO74" t="s">
        <v>519</v>
      </c>
      <c r="AP74" t="s">
        <v>520</v>
      </c>
    </row>
    <row r="75" spans="2:75" x14ac:dyDescent="0.25">
      <c r="L75" s="98"/>
      <c r="M75" s="98"/>
      <c r="N75" s="98"/>
      <c r="O75" s="98"/>
      <c r="P75" s="98"/>
      <c r="Q75" s="98"/>
      <c r="R75" s="98"/>
      <c r="S75" s="98"/>
      <c r="T75" s="98"/>
      <c r="AG75" t="str">
        <f t="shared" si="2"/>
        <v>Motor nebo řetěz. př.</v>
      </c>
      <c r="AH75" t="s">
        <v>521</v>
      </c>
      <c r="AI75" t="s">
        <v>522</v>
      </c>
      <c r="AJ75" t="s">
        <v>523</v>
      </c>
      <c r="AK75" t="s">
        <v>524</v>
      </c>
      <c r="AL75" t="s">
        <v>525</v>
      </c>
      <c r="AM75" t="s">
        <v>526</v>
      </c>
      <c r="AN75" t="s">
        <v>527</v>
      </c>
      <c r="AO75" t="s">
        <v>528</v>
      </c>
      <c r="AP75" t="s">
        <v>529</v>
      </c>
    </row>
    <row r="76" spans="2:75" x14ac:dyDescent="0.25">
      <c r="L76" s="98"/>
      <c r="M76" s="98"/>
      <c r="N76" s="98"/>
      <c r="O76" s="98"/>
      <c r="P76" s="98"/>
      <c r="Q76" s="98"/>
      <c r="R76" s="98"/>
      <c r="S76" s="98"/>
      <c r="T76" s="98"/>
      <c r="AG76" t="str">
        <f t="shared" si="2"/>
        <v>Hloubka vedení</v>
      </c>
      <c r="AH76" t="s">
        <v>459</v>
      </c>
      <c r="AI76" t="s">
        <v>460</v>
      </c>
      <c r="AJ76" t="s">
        <v>461</v>
      </c>
      <c r="AK76" t="s">
        <v>530</v>
      </c>
      <c r="AL76" t="s">
        <v>463</v>
      </c>
      <c r="AM76" t="s">
        <v>464</v>
      </c>
      <c r="AN76" t="s">
        <v>531</v>
      </c>
      <c r="AO76" t="s">
        <v>532</v>
      </c>
      <c r="AP76" t="s">
        <v>533</v>
      </c>
    </row>
    <row r="77" spans="2:75" x14ac:dyDescent="0.25">
      <c r="L77" s="98"/>
      <c r="M77" s="98"/>
      <c r="N77" s="98"/>
      <c r="O77" s="98"/>
      <c r="P77" s="98"/>
      <c r="Q77" s="98"/>
      <c r="R77" s="98"/>
      <c r="S77" s="98"/>
      <c r="T77" s="98"/>
      <c r="AG77" t="str">
        <f t="shared" si="2"/>
        <v>Kotvící bod, když je</v>
      </c>
      <c r="AH77" t="s">
        <v>534</v>
      </c>
      <c r="AI77" t="s">
        <v>535</v>
      </c>
      <c r="AJ77" t="s">
        <v>536</v>
      </c>
      <c r="AK77" t="s">
        <v>537</v>
      </c>
      <c r="AL77" t="s">
        <v>538</v>
      </c>
      <c r="AM77" t="s">
        <v>539</v>
      </c>
      <c r="AN77" t="s">
        <v>465</v>
      </c>
      <c r="AO77" t="s">
        <v>540</v>
      </c>
      <c r="AP77" t="s">
        <v>467</v>
      </c>
    </row>
    <row r="78" spans="2:75" x14ac:dyDescent="0.25">
      <c r="L78" s="98"/>
      <c r="M78" s="98"/>
      <c r="N78" s="98"/>
      <c r="O78" s="98"/>
      <c r="P78" s="98"/>
      <c r="Q78" s="98"/>
      <c r="R78" s="98"/>
      <c r="S78" s="98"/>
      <c r="T78" s="98"/>
      <c r="AG78" t="str">
        <f t="shared" si="2"/>
        <v>Kotvící bod</v>
      </c>
      <c r="AH78" t="s">
        <v>541</v>
      </c>
      <c r="AI78" t="s">
        <v>542</v>
      </c>
      <c r="AJ78" t="s">
        <v>543</v>
      </c>
      <c r="AK78" t="s">
        <v>544</v>
      </c>
      <c r="AL78" t="s">
        <v>545</v>
      </c>
      <c r="AM78" t="s">
        <v>546</v>
      </c>
      <c r="AN78" t="s">
        <v>547</v>
      </c>
      <c r="AO78" t="s">
        <v>548</v>
      </c>
      <c r="AP78" t="s">
        <v>549</v>
      </c>
    </row>
    <row r="79" spans="2:75" x14ac:dyDescent="0.25">
      <c r="L79" s="98"/>
      <c r="M79" s="98"/>
      <c r="N79" s="98"/>
      <c r="O79" s="98"/>
      <c r="P79" s="98"/>
      <c r="Q79" s="98"/>
      <c r="R79" s="98"/>
      <c r="S79" s="98"/>
      <c r="T79" s="98"/>
      <c r="AG79" t="str">
        <f t="shared" si="2"/>
        <v>Volný prostor nad překladem</v>
      </c>
      <c r="AH79" t="s">
        <v>416</v>
      </c>
      <c r="AI79" t="s">
        <v>417</v>
      </c>
      <c r="AJ79" t="s">
        <v>418</v>
      </c>
      <c r="AK79" t="s">
        <v>550</v>
      </c>
      <c r="AL79" t="s">
        <v>420</v>
      </c>
      <c r="AM79" t="s">
        <v>421</v>
      </c>
      <c r="AN79" t="s">
        <v>551</v>
      </c>
      <c r="AO79" t="s">
        <v>552</v>
      </c>
      <c r="AP79" t="s">
        <v>553</v>
      </c>
    </row>
    <row r="80" spans="2:75" x14ac:dyDescent="0.25">
      <c r="L80" s="98"/>
      <c r="M80" s="98"/>
      <c r="N80" s="98"/>
      <c r="O80" s="98"/>
      <c r="P80" s="170"/>
      <c r="Q80" s="170"/>
      <c r="R80" s="98"/>
      <c r="S80" s="98"/>
      <c r="T80" s="98"/>
      <c r="AG80" t="str">
        <f t="shared" si="2"/>
        <v>Osa hřídele nad překladem</v>
      </c>
      <c r="AH80" t="s">
        <v>554</v>
      </c>
      <c r="AI80" t="s">
        <v>555</v>
      </c>
      <c r="AJ80" t="s">
        <v>556</v>
      </c>
      <c r="AK80" t="s">
        <v>557</v>
      </c>
      <c r="AL80" t="s">
        <v>558</v>
      </c>
      <c r="AM80" t="s">
        <v>559</v>
      </c>
      <c r="AN80" t="s">
        <v>560</v>
      </c>
      <c r="AO80" t="s">
        <v>561</v>
      </c>
      <c r="AP80" t="s">
        <v>424</v>
      </c>
    </row>
    <row r="81" spans="12:75" x14ac:dyDescent="0.25">
      <c r="L81" s="98"/>
      <c r="M81" s="98"/>
      <c r="N81" s="98"/>
      <c r="O81" s="98"/>
      <c r="P81" s="98"/>
      <c r="Q81" s="98"/>
      <c r="R81" s="98"/>
      <c r="S81" s="98"/>
      <c r="T81" s="98"/>
      <c r="AN81" t="s">
        <v>562</v>
      </c>
      <c r="AO81" t="s">
        <v>563</v>
      </c>
      <c r="AP81" t="s">
        <v>564</v>
      </c>
    </row>
    <row r="83" spans="12:75" x14ac:dyDescent="0.25">
      <c r="AG83" t="str">
        <f t="shared" si="2"/>
        <v>Sestavil:</v>
      </c>
      <c r="AH83" t="s">
        <v>565</v>
      </c>
      <c r="AI83" t="s">
        <v>566</v>
      </c>
      <c r="AJ83" t="s">
        <v>567</v>
      </c>
      <c r="AK83" t="s">
        <v>568</v>
      </c>
      <c r="AL83" t="s">
        <v>569</v>
      </c>
      <c r="AM83" t="s">
        <v>570</v>
      </c>
      <c r="AN83" t="s">
        <v>571</v>
      </c>
      <c r="AO83" t="s">
        <v>572</v>
      </c>
      <c r="AP83" t="s">
        <v>573</v>
      </c>
    </row>
    <row r="84" spans="12:75" x14ac:dyDescent="0.25">
      <c r="AG84" t="str">
        <f t="shared" si="2"/>
        <v>Upravil:</v>
      </c>
      <c r="AH84" t="s">
        <v>574</v>
      </c>
      <c r="AI84" t="s">
        <v>575</v>
      </c>
      <c r="AJ84" t="s">
        <v>576</v>
      </c>
      <c r="AK84" t="s">
        <v>577</v>
      </c>
      <c r="AL84" t="s">
        <v>578</v>
      </c>
      <c r="AM84" t="s">
        <v>579</v>
      </c>
      <c r="AN84" t="s">
        <v>580</v>
      </c>
      <c r="AO84" t="s">
        <v>581</v>
      </c>
      <c r="AP84" t="s">
        <v>582</v>
      </c>
    </row>
    <row r="85" spans="12:75" x14ac:dyDescent="0.25">
      <c r="AG85" t="str">
        <f t="shared" si="2"/>
        <v>Schváleno - datum:</v>
      </c>
      <c r="AH85" t="s">
        <v>583</v>
      </c>
      <c r="AI85" t="s">
        <v>584</v>
      </c>
      <c r="AJ85" t="s">
        <v>585</v>
      </c>
      <c r="AK85" t="s">
        <v>586</v>
      </c>
      <c r="AL85" t="s">
        <v>587</v>
      </c>
      <c r="AM85" t="s">
        <v>588</v>
      </c>
      <c r="AN85" t="s">
        <v>589</v>
      </c>
      <c r="AO85" t="s">
        <v>590</v>
      </c>
      <c r="AP85" t="s">
        <v>591</v>
      </c>
    </row>
    <row r="86" spans="12:75" x14ac:dyDescent="0.25">
      <c r="AG86" t="str">
        <f t="shared" si="2"/>
        <v>Název souboru:</v>
      </c>
      <c r="AH86" t="s">
        <v>592</v>
      </c>
      <c r="AI86" t="s">
        <v>593</v>
      </c>
      <c r="AJ86" t="s">
        <v>594</v>
      </c>
      <c r="AK86" t="s">
        <v>595</v>
      </c>
      <c r="AL86" t="s">
        <v>596</v>
      </c>
      <c r="AM86" t="s">
        <v>597</v>
      </c>
      <c r="AN86" t="s">
        <v>598</v>
      </c>
      <c r="AO86" t="s">
        <v>599</v>
      </c>
      <c r="AP86" t="s">
        <v>600</v>
      </c>
    </row>
    <row r="87" spans="12:75" x14ac:dyDescent="0.25">
      <c r="AG87" t="str">
        <f t="shared" si="2"/>
        <v>Datum:</v>
      </c>
      <c r="AH87" t="s">
        <v>601</v>
      </c>
      <c r="AI87" t="s">
        <v>602</v>
      </c>
      <c r="AJ87" t="s">
        <v>601</v>
      </c>
      <c r="AK87" t="s">
        <v>603</v>
      </c>
      <c r="AL87" t="s">
        <v>604</v>
      </c>
      <c r="AM87" t="s">
        <v>601</v>
      </c>
      <c r="AN87" t="s">
        <v>605</v>
      </c>
      <c r="AO87" t="s">
        <v>606</v>
      </c>
      <c r="AP87" t="s">
        <v>607</v>
      </c>
    </row>
    <row r="88" spans="12:75" x14ac:dyDescent="0.25">
      <c r="AG88" t="str">
        <f t="shared" si="2"/>
        <v>Měřítko</v>
      </c>
      <c r="AH88" t="s">
        <v>608</v>
      </c>
      <c r="AI88" t="s">
        <v>609</v>
      </c>
      <c r="AJ88" t="s">
        <v>610</v>
      </c>
      <c r="AK88" t="s">
        <v>611</v>
      </c>
      <c r="AL88" t="s">
        <v>612</v>
      </c>
      <c r="AM88" t="s">
        <v>613</v>
      </c>
      <c r="AN88" t="s">
        <v>614</v>
      </c>
      <c r="AO88" t="s">
        <v>615</v>
      </c>
      <c r="AP88" t="s">
        <v>616</v>
      </c>
    </row>
    <row r="89" spans="12:75" x14ac:dyDescent="0.25">
      <c r="AG89" t="str">
        <f t="shared" si="2"/>
        <v xml:space="preserve">Formát: </v>
      </c>
      <c r="AH89" t="s">
        <v>617</v>
      </c>
      <c r="AI89" t="s">
        <v>618</v>
      </c>
      <c r="AJ89" t="s">
        <v>619</v>
      </c>
      <c r="AK89" t="s">
        <v>619</v>
      </c>
      <c r="AL89" t="s">
        <v>620</v>
      </c>
      <c r="AM89" t="s">
        <v>618</v>
      </c>
      <c r="AN89" t="s">
        <v>621</v>
      </c>
      <c r="AO89" t="s">
        <v>622</v>
      </c>
      <c r="AP89" t="s">
        <v>623</v>
      </c>
    </row>
    <row r="90" spans="12:75" x14ac:dyDescent="0.25">
      <c r="AG90" t="str">
        <f t="shared" si="2"/>
        <v>STAVEBNÍ PŘIPRAVENOST VEDENÍ           S PŘEDMONT. HŘÍDELÍ PRO VYSOKÝ PŘEKLAD (HL-1T) HL&lt;1200</v>
      </c>
      <c r="AH90" t="s">
        <v>624</v>
      </c>
      <c r="AI90" t="s">
        <v>625</v>
      </c>
      <c r="AJ90" s="38" t="s">
        <v>626</v>
      </c>
      <c r="AK90" t="s">
        <v>627</v>
      </c>
      <c r="AL90" t="s">
        <v>628</v>
      </c>
      <c r="AM90" t="s">
        <v>629</v>
      </c>
      <c r="AN90" t="s">
        <v>630</v>
      </c>
      <c r="AO90" t="s">
        <v>631</v>
      </c>
      <c r="AP90" t="s">
        <v>632</v>
      </c>
    </row>
    <row r="91" spans="12:75" x14ac:dyDescent="0.25">
      <c r="AG91" t="str">
        <f t="shared" si="2"/>
        <v xml:space="preserve">pružiny nad překladem </v>
      </c>
      <c r="AH91" s="38" t="s">
        <v>633</v>
      </c>
      <c r="AI91" s="38" t="s">
        <v>634</v>
      </c>
      <c r="AJ91" t="s">
        <v>635</v>
      </c>
      <c r="AK91" s="38" t="s">
        <v>636</v>
      </c>
      <c r="AL91" s="38" t="s">
        <v>95</v>
      </c>
      <c r="AM91" s="38" t="s">
        <v>96</v>
      </c>
      <c r="AN91" s="38" t="s">
        <v>637</v>
      </c>
      <c r="AO91" s="38" t="s">
        <v>98</v>
      </c>
      <c r="AP91" s="38" t="s">
        <v>99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</row>
    <row r="92" spans="12:75" x14ac:dyDescent="0.25">
      <c r="AG92" t="str">
        <f t="shared" si="2"/>
        <v>VERTIKÁLNÍ SYSTÉM</v>
      </c>
      <c r="AH92" t="s">
        <v>638</v>
      </c>
      <c r="AI92" t="s">
        <v>639</v>
      </c>
      <c r="AJ92" t="s">
        <v>640</v>
      </c>
      <c r="AK92" t="s">
        <v>641</v>
      </c>
      <c r="AL92" t="s">
        <v>642</v>
      </c>
      <c r="AM92" t="s">
        <v>643</v>
      </c>
      <c r="BT92" s="38"/>
      <c r="BU92" s="38"/>
      <c r="BV92" s="38"/>
      <c r="BW92" s="38"/>
    </row>
    <row r="93" spans="12:75" x14ac:dyDescent="0.25">
      <c r="AG93" t="str">
        <f t="shared" si="2"/>
        <v>Kód:</v>
      </c>
      <c r="AH93" t="s">
        <v>644</v>
      </c>
      <c r="AI93" t="s">
        <v>645</v>
      </c>
      <c r="AJ93" t="s">
        <v>646</v>
      </c>
      <c r="AK93" t="s">
        <v>647</v>
      </c>
      <c r="AL93" t="s">
        <v>648</v>
      </c>
      <c r="AM93" t="s">
        <v>649</v>
      </c>
      <c r="AN93" t="s">
        <v>650</v>
      </c>
      <c r="AO93" t="s">
        <v>651</v>
      </c>
      <c r="AP93" t="s">
        <v>652</v>
      </c>
    </row>
    <row r="94" spans="12:75" x14ac:dyDescent="0.25">
      <c r="AG94" t="str">
        <f t="shared" si="2"/>
        <v>Verze:</v>
      </c>
      <c r="AH94" t="s">
        <v>653</v>
      </c>
      <c r="AI94" t="s">
        <v>654</v>
      </c>
      <c r="AJ94" t="s">
        <v>654</v>
      </c>
      <c r="AK94" t="s">
        <v>655</v>
      </c>
      <c r="AL94" t="s">
        <v>656</v>
      </c>
      <c r="AM94" t="s">
        <v>657</v>
      </c>
      <c r="AN94" t="s">
        <v>658</v>
      </c>
      <c r="AO94" t="s">
        <v>659</v>
      </c>
      <c r="AP94" t="s">
        <v>660</v>
      </c>
    </row>
    <row r="95" spans="12:75" x14ac:dyDescent="0.25">
      <c r="AG95" t="str">
        <f t="shared" si="2"/>
        <v>NENÍ POŽADOVÁNO</v>
      </c>
      <c r="AH95" t="s">
        <v>661</v>
      </c>
      <c r="AI95" t="s">
        <v>662</v>
      </c>
      <c r="AJ95" s="38" t="s">
        <v>663</v>
      </c>
      <c r="AK95" t="s">
        <v>664</v>
      </c>
      <c r="AL95" t="s">
        <v>665</v>
      </c>
      <c r="AM95" t="s">
        <v>666</v>
      </c>
      <c r="AN95" t="s">
        <v>667</v>
      </c>
      <c r="AO95" t="s">
        <v>668</v>
      </c>
      <c r="AP95" t="s">
        <v>669</v>
      </c>
    </row>
    <row r="97" spans="33:42" x14ac:dyDescent="0.25">
      <c r="AG97" t="str">
        <f t="shared" si="2"/>
        <v>Prosím, vyplňte pole, která jsou označena barevně!</v>
      </c>
      <c r="AH97" t="s">
        <v>670</v>
      </c>
      <c r="AI97" t="s">
        <v>671</v>
      </c>
      <c r="AJ97" t="s">
        <v>672</v>
      </c>
      <c r="AK97" t="s">
        <v>673</v>
      </c>
      <c r="AL97" t="s">
        <v>674</v>
      </c>
      <c r="AM97" t="s">
        <v>675</v>
      </c>
      <c r="AN97" t="s">
        <v>676</v>
      </c>
      <c r="AO97" t="s">
        <v>677</v>
      </c>
      <c r="AP97" t="s">
        <v>678</v>
      </c>
    </row>
    <row r="99" spans="33:42" x14ac:dyDescent="0.25">
      <c r="AG99" t="str">
        <f t="shared" si="2"/>
        <v>Ovládání</v>
      </c>
      <c r="AH99" t="s">
        <v>679</v>
      </c>
      <c r="AI99" t="s">
        <v>680</v>
      </c>
      <c r="AJ99" t="s">
        <v>681</v>
      </c>
      <c r="AK99" t="s">
        <v>682</v>
      </c>
      <c r="AL99" t="s">
        <v>683</v>
      </c>
      <c r="AM99" s="171" t="s">
        <v>684</v>
      </c>
      <c r="AN99" s="171" t="s">
        <v>685</v>
      </c>
      <c r="AO99" s="171" t="s">
        <v>686</v>
      </c>
      <c r="AP99" s="171" t="s">
        <v>687</v>
      </c>
    </row>
    <row r="100" spans="33:42" x14ac:dyDescent="0.25">
      <c r="AG100" t="str">
        <f t="shared" si="2"/>
        <v>ručně</v>
      </c>
      <c r="AH100" t="s">
        <v>688</v>
      </c>
      <c r="AI100" t="s">
        <v>689</v>
      </c>
      <c r="AJ100" t="s">
        <v>690</v>
      </c>
      <c r="AK100" t="s">
        <v>691</v>
      </c>
      <c r="AL100" t="s">
        <v>692</v>
      </c>
      <c r="AM100" s="171" t="s">
        <v>690</v>
      </c>
      <c r="AN100" s="171" t="s">
        <v>693</v>
      </c>
      <c r="AO100" s="171" t="s">
        <v>694</v>
      </c>
      <c r="AP100" s="172" t="s">
        <v>695</v>
      </c>
    </row>
    <row r="101" spans="33:42" ht="15" customHeight="1" x14ac:dyDescent="0.25">
      <c r="AG101" t="str">
        <f t="shared" si="2"/>
        <v>elektricky</v>
      </c>
      <c r="AH101" t="s">
        <v>696</v>
      </c>
      <c r="AI101" t="s">
        <v>697</v>
      </c>
      <c r="AJ101" t="s">
        <v>698</v>
      </c>
      <c r="AK101" t="s">
        <v>699</v>
      </c>
      <c r="AL101" t="s">
        <v>700</v>
      </c>
      <c r="AM101" s="171" t="s">
        <v>698</v>
      </c>
      <c r="AN101" s="171" t="s">
        <v>701</v>
      </c>
      <c r="AO101" s="171" t="s">
        <v>702</v>
      </c>
      <c r="AP101" s="172" t="s">
        <v>529</v>
      </c>
    </row>
    <row r="102" spans="33:42" x14ac:dyDescent="0.25">
      <c r="AG102" t="str">
        <f t="shared" si="2"/>
        <v>řetězovým převodem</v>
      </c>
      <c r="AH102" t="s">
        <v>703</v>
      </c>
      <c r="AI102" t="s">
        <v>704</v>
      </c>
      <c r="AJ102" t="s">
        <v>705</v>
      </c>
      <c r="AK102" t="s">
        <v>706</v>
      </c>
      <c r="AL102" t="s">
        <v>707</v>
      </c>
      <c r="AM102" s="171" t="s">
        <v>708</v>
      </c>
      <c r="AN102" s="171" t="s">
        <v>709</v>
      </c>
      <c r="AO102" s="171" t="s">
        <v>710</v>
      </c>
      <c r="AP102" s="173" t="s">
        <v>711</v>
      </c>
    </row>
    <row r="104" spans="33:42" x14ac:dyDescent="0.25">
      <c r="AG104" t="str">
        <f t="shared" si="2"/>
        <v>Umístění motoru</v>
      </c>
      <c r="AH104" t="s">
        <v>712</v>
      </c>
      <c r="AI104" t="s">
        <v>713</v>
      </c>
      <c r="AJ104" t="s">
        <v>714</v>
      </c>
      <c r="AK104" t="s">
        <v>715</v>
      </c>
      <c r="AL104" t="s">
        <v>716</v>
      </c>
      <c r="AM104" t="s">
        <v>717</v>
      </c>
      <c r="AN104" t="s">
        <v>718</v>
      </c>
      <c r="AO104" t="s">
        <v>719</v>
      </c>
      <c r="AP104" t="s">
        <v>720</v>
      </c>
    </row>
    <row r="105" spans="33:42" x14ac:dyDescent="0.25">
      <c r="AG105" t="str">
        <f t="shared" si="2"/>
        <v>Na levé straně</v>
      </c>
      <c r="AH105" t="s">
        <v>721</v>
      </c>
      <c r="AI105" t="s">
        <v>722</v>
      </c>
      <c r="AJ105" t="s">
        <v>723</v>
      </c>
      <c r="AK105" t="s">
        <v>724</v>
      </c>
      <c r="AL105" t="s">
        <v>725</v>
      </c>
      <c r="AM105" t="s">
        <v>726</v>
      </c>
      <c r="AN105" t="s">
        <v>727</v>
      </c>
      <c r="AO105" t="s">
        <v>728</v>
      </c>
      <c r="AP105" t="s">
        <v>729</v>
      </c>
    </row>
    <row r="106" spans="33:42" x14ac:dyDescent="0.25">
      <c r="AG106" t="str">
        <f t="shared" si="2"/>
        <v>Na pravé straně</v>
      </c>
      <c r="AH106" t="s">
        <v>730</v>
      </c>
      <c r="AI106" t="s">
        <v>731</v>
      </c>
      <c r="AJ106" t="s">
        <v>732</v>
      </c>
      <c r="AK106" t="s">
        <v>733</v>
      </c>
      <c r="AL106" t="s">
        <v>734</v>
      </c>
      <c r="AM106" t="s">
        <v>735</v>
      </c>
      <c r="AN106" t="s">
        <v>736</v>
      </c>
      <c r="AO106" t="s">
        <v>737</v>
      </c>
      <c r="AP106" t="s">
        <v>738</v>
      </c>
    </row>
    <row r="108" spans="33:42" x14ac:dyDescent="0.25">
      <c r="AG108" t="str">
        <f>VLOOKUP(AH108,AH108:AR184,$AE$1,FALSE)</f>
        <v>Ocelovou konstrukci svařit z profilu 100x50x4 dle uvedených rozměrů</v>
      </c>
      <c r="AH108" t="s">
        <v>739</v>
      </c>
      <c r="AI108" t="s">
        <v>740</v>
      </c>
      <c r="AJ108" t="s">
        <v>741</v>
      </c>
      <c r="AK108" t="s">
        <v>742</v>
      </c>
      <c r="AL108" t="s">
        <v>743</v>
      </c>
      <c r="AM108" t="s">
        <v>744</v>
      </c>
      <c r="AN108" t="s">
        <v>745</v>
      </c>
      <c r="AO108" t="s">
        <v>746</v>
      </c>
      <c r="AP108" t="s">
        <v>747</v>
      </c>
    </row>
    <row r="109" spans="33:42" x14ac:dyDescent="0.25">
      <c r="AJ109" t="s">
        <v>732</v>
      </c>
    </row>
    <row r="306" spans="34:57" x14ac:dyDescent="0.25"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</row>
    <row r="325" spans="34:57" x14ac:dyDescent="0.25"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</row>
    <row r="541" spans="34:57" x14ac:dyDescent="0.25"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</row>
    <row r="560" spans="34:57" x14ac:dyDescent="0.25"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</row>
  </sheetData>
  <sheetProtection password="996F" sheet="1" objects="1" selectLockedCells="1"/>
  <mergeCells count="47">
    <mergeCell ref="N65:P65"/>
    <mergeCell ref="V67:Y68"/>
    <mergeCell ref="AA67:AB67"/>
    <mergeCell ref="AA68:AB68"/>
    <mergeCell ref="R61:S61"/>
    <mergeCell ref="T61:U61"/>
    <mergeCell ref="V61:W61"/>
    <mergeCell ref="X61:Y61"/>
    <mergeCell ref="R62:U63"/>
    <mergeCell ref="V62:AB66"/>
    <mergeCell ref="G59:L59"/>
    <mergeCell ref="M60:P60"/>
    <mergeCell ref="R60:S60"/>
    <mergeCell ref="T60:U60"/>
    <mergeCell ref="V60:W60"/>
    <mergeCell ref="X60:Y60"/>
    <mergeCell ref="F33:F34"/>
    <mergeCell ref="E41:F41"/>
    <mergeCell ref="X47:AB48"/>
    <mergeCell ref="R49:AB50"/>
    <mergeCell ref="R52:AB53"/>
    <mergeCell ref="R54:AB55"/>
    <mergeCell ref="B22:B25"/>
    <mergeCell ref="S23:S27"/>
    <mergeCell ref="B26:B28"/>
    <mergeCell ref="H27:H28"/>
    <mergeCell ref="Y29:AA30"/>
    <mergeCell ref="F32:G32"/>
    <mergeCell ref="T17:T19"/>
    <mergeCell ref="S18:S20"/>
    <mergeCell ref="C19:C20"/>
    <mergeCell ref="T20:U20"/>
    <mergeCell ref="T21:T23"/>
    <mergeCell ref="U21:U23"/>
    <mergeCell ref="C13:C14"/>
    <mergeCell ref="H13:H20"/>
    <mergeCell ref="Q13:R14"/>
    <mergeCell ref="C15:C17"/>
    <mergeCell ref="S15:S17"/>
    <mergeCell ref="B17:B19"/>
    <mergeCell ref="Q2:AB3"/>
    <mergeCell ref="K9:M9"/>
    <mergeCell ref="R9:S9"/>
    <mergeCell ref="D11:F11"/>
    <mergeCell ref="B12:D12"/>
    <mergeCell ref="G12:H12"/>
    <mergeCell ref="P12:R12"/>
  </mergeCells>
  <conditionalFormatting sqref="R9:S9">
    <cfRule type="expression" dxfId="0" priority="1" stopIfTrue="1">
      <formula>AND(OR($K$9=$AG$100,K9=""))</formula>
    </cfRule>
  </conditionalFormatting>
  <dataValidations count="6">
    <dataValidation type="whole" allowBlank="1" showInputMessage="1" showErrorMessage="1" error="F = min. 850, max. 1450" sqref="K7">
      <formula1>850</formula1>
      <formula2>1450</formula2>
    </dataValidation>
    <dataValidation type="whole" operator="lessThanOrEqual" allowBlank="1" showInputMessage="1" showErrorMessage="1" error="H = max. 4000 mm" sqref="K5">
      <formula1>4000</formula1>
    </dataValidation>
    <dataValidation type="whole" operator="lessThanOrEqual" allowBlank="1" showInputMessage="1" showErrorMessage="1" error="W = max. 4000 mm" sqref="K3">
      <formula1>4000</formula1>
    </dataValidation>
    <dataValidation type="list" allowBlank="1" showInputMessage="1" showErrorMessage="1" sqref="R9:S9">
      <formula1>$AG$105:$AG$106</formula1>
    </dataValidation>
    <dataValidation type="list" allowBlank="1" showInputMessage="1" showErrorMessage="1" sqref="K9">
      <formula1>$AG$100:$AG$102</formula1>
    </dataValidation>
    <dataValidation type="list" allowBlank="1" showInputMessage="1" showErrorMessage="1" sqref="E5">
      <formula1>$AD$3:$AD$11</formula1>
    </dataValidation>
  </dataValidations>
  <printOptions horizontalCentered="1" verticalCentered="1"/>
  <pageMargins left="0.19685039370078741" right="0.19685039370078741" top="0.19685039370078741" bottom="0" header="0" footer="0"/>
  <pageSetup paperSize="9" scale="49" orientation="landscape" r:id="rId1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E46" sqref="E46:G47"/>
    </sheetView>
  </sheetViews>
  <sheetFormatPr defaultRowHeight="15" x14ac:dyDescent="0.25"/>
  <sheetData>
    <row r="1" spans="1:9" ht="15" customHeight="1" x14ac:dyDescent="0.25">
      <c r="A1" s="174"/>
      <c r="B1" s="175"/>
      <c r="C1" s="175"/>
      <c r="D1" s="175"/>
      <c r="E1" s="175"/>
      <c r="F1" s="175"/>
      <c r="G1" s="175"/>
      <c r="H1" s="175"/>
      <c r="I1" s="176" t="str">
        <f>general!H13</f>
        <v xml:space="preserve">                   Z= NENÍ POŽADOVÁNO</v>
      </c>
    </row>
    <row r="2" spans="1:9" x14ac:dyDescent="0.25">
      <c r="A2" s="44"/>
      <c r="B2" s="45"/>
      <c r="C2" s="45"/>
      <c r="D2" s="45"/>
      <c r="E2" s="45"/>
      <c r="F2" s="45"/>
      <c r="G2" s="45"/>
      <c r="H2" s="45"/>
      <c r="I2" s="177"/>
    </row>
    <row r="3" spans="1:9" x14ac:dyDescent="0.25">
      <c r="A3" s="44"/>
      <c r="B3" s="45"/>
      <c r="C3" s="51"/>
      <c r="D3" s="45"/>
      <c r="E3" s="45"/>
      <c r="F3" s="45"/>
      <c r="G3" s="45"/>
      <c r="H3" s="45"/>
      <c r="I3" s="177"/>
    </row>
    <row r="4" spans="1:9" x14ac:dyDescent="0.25">
      <c r="A4" s="44"/>
      <c r="B4" s="50"/>
      <c r="C4" s="45"/>
      <c r="D4" s="45"/>
      <c r="E4" s="45"/>
      <c r="F4" s="45"/>
      <c r="G4" s="45"/>
      <c r="H4" s="45"/>
      <c r="I4" s="177"/>
    </row>
    <row r="5" spans="1:9" x14ac:dyDescent="0.25">
      <c r="A5" s="44"/>
      <c r="B5" s="45"/>
      <c r="C5" s="45"/>
      <c r="D5" s="45"/>
      <c r="E5" s="45"/>
      <c r="F5" s="45"/>
      <c r="G5" s="45"/>
      <c r="H5" s="45"/>
      <c r="I5" s="177"/>
    </row>
    <row r="6" spans="1:9" x14ac:dyDescent="0.25">
      <c r="A6" s="178" t="str">
        <f>general!C19</f>
        <v xml:space="preserve">J= </v>
      </c>
      <c r="B6" s="45"/>
      <c r="C6" s="45"/>
      <c r="D6" s="45"/>
      <c r="E6" s="45"/>
      <c r="F6" s="45"/>
      <c r="G6" s="45"/>
      <c r="H6" s="45"/>
      <c r="I6" s="177"/>
    </row>
    <row r="7" spans="1:9" x14ac:dyDescent="0.25">
      <c r="A7" s="178"/>
      <c r="B7" s="45"/>
      <c r="C7" s="45"/>
      <c r="D7" s="45"/>
      <c r="E7" s="45"/>
      <c r="F7" s="45"/>
      <c r="G7" s="45"/>
      <c r="H7" s="45"/>
      <c r="I7" s="177"/>
    </row>
    <row r="8" spans="1:9" x14ac:dyDescent="0.25">
      <c r="A8" s="178"/>
      <c r="B8" s="45"/>
      <c r="C8" s="45"/>
      <c r="D8" s="45"/>
      <c r="E8" s="45"/>
      <c r="F8" s="45"/>
      <c r="G8" s="45"/>
      <c r="H8" s="45"/>
      <c r="I8" s="177"/>
    </row>
    <row r="9" spans="1:9" x14ac:dyDescent="0.25">
      <c r="A9" s="178"/>
      <c r="B9" s="45"/>
      <c r="C9" s="45"/>
      <c r="D9" s="45"/>
      <c r="E9" s="45"/>
      <c r="F9" s="45"/>
      <c r="G9" s="45"/>
      <c r="H9" s="45"/>
      <c r="I9" s="177"/>
    </row>
    <row r="10" spans="1:9" x14ac:dyDescent="0.25">
      <c r="A10" s="178"/>
      <c r="B10" s="45"/>
      <c r="C10" s="45"/>
      <c r="D10" s="45"/>
      <c r="E10" s="45"/>
      <c r="F10" s="45"/>
      <c r="G10" s="45"/>
      <c r="H10" s="45"/>
      <c r="I10" s="177"/>
    </row>
    <row r="11" spans="1:9" x14ac:dyDescent="0.25">
      <c r="A11" s="44"/>
      <c r="B11" s="45"/>
      <c r="C11" s="45"/>
      <c r="D11" s="45"/>
      <c r="E11" s="45"/>
      <c r="F11" s="45"/>
      <c r="G11" s="45"/>
      <c r="H11" s="45"/>
      <c r="I11" s="177"/>
    </row>
    <row r="12" spans="1:9" x14ac:dyDescent="0.25">
      <c r="A12" s="44"/>
      <c r="B12" s="45"/>
      <c r="C12" s="45"/>
      <c r="D12" s="45"/>
      <c r="E12" s="45"/>
      <c r="F12" s="45"/>
      <c r="G12" s="45"/>
      <c r="H12" s="45"/>
      <c r="I12" s="177"/>
    </row>
    <row r="13" spans="1:9" x14ac:dyDescent="0.25">
      <c r="A13" s="44"/>
      <c r="B13" s="45"/>
      <c r="C13" s="45"/>
      <c r="D13" s="45"/>
      <c r="E13" s="45"/>
      <c r="F13" s="45"/>
      <c r="G13" s="45"/>
      <c r="H13" s="45"/>
      <c r="I13" s="179"/>
    </row>
    <row r="14" spans="1:9" x14ac:dyDescent="0.25">
      <c r="A14" s="44"/>
      <c r="B14" s="45"/>
      <c r="C14" s="45"/>
      <c r="D14" s="45"/>
      <c r="E14" s="45"/>
      <c r="F14" s="45"/>
      <c r="G14" s="45"/>
      <c r="H14" s="45"/>
      <c r="I14" s="179"/>
    </row>
    <row r="15" spans="1:9" x14ac:dyDescent="0.25">
      <c r="A15" s="180"/>
      <c r="B15" s="45"/>
      <c r="C15" s="45"/>
      <c r="D15" s="45"/>
      <c r="E15" s="45"/>
      <c r="F15" s="45"/>
      <c r="G15" s="45"/>
      <c r="H15" s="45"/>
      <c r="I15" s="181"/>
    </row>
    <row r="16" spans="1:9" x14ac:dyDescent="0.25">
      <c r="A16" s="178">
        <f>general!K5</f>
        <v>0</v>
      </c>
      <c r="B16" s="45"/>
      <c r="C16" s="45"/>
      <c r="D16" s="45"/>
      <c r="E16" s="45"/>
      <c r="F16" s="45"/>
      <c r="G16" s="45"/>
      <c r="H16" s="45"/>
      <c r="I16" s="181"/>
    </row>
    <row r="17" spans="1:9" x14ac:dyDescent="0.25">
      <c r="A17" s="178"/>
      <c r="B17" s="45"/>
      <c r="C17" s="45"/>
      <c r="D17" s="45"/>
      <c r="E17" s="45"/>
      <c r="F17" s="45"/>
      <c r="G17" s="45"/>
      <c r="H17" s="45"/>
      <c r="I17" s="181"/>
    </row>
    <row r="18" spans="1:9" x14ac:dyDescent="0.25">
      <c r="A18" s="178"/>
      <c r="B18" s="45"/>
      <c r="C18" s="45"/>
      <c r="D18" s="45"/>
      <c r="E18" s="45"/>
      <c r="F18" s="45"/>
      <c r="G18" s="45"/>
      <c r="H18" s="45"/>
      <c r="I18" s="181"/>
    </row>
    <row r="19" spans="1:9" x14ac:dyDescent="0.25">
      <c r="A19" s="178"/>
      <c r="B19" s="45"/>
      <c r="C19" s="45"/>
      <c r="D19" s="45"/>
      <c r="E19" s="45"/>
      <c r="F19" s="45"/>
      <c r="G19" s="45"/>
      <c r="H19" s="45"/>
      <c r="I19" s="181"/>
    </row>
    <row r="20" spans="1:9" x14ac:dyDescent="0.25">
      <c r="A20" s="178"/>
      <c r="B20" s="45"/>
      <c r="C20" s="45"/>
      <c r="D20" s="45"/>
      <c r="E20" s="45"/>
      <c r="F20" s="45"/>
      <c r="G20" s="45"/>
      <c r="H20" s="45"/>
      <c r="I20" s="181"/>
    </row>
    <row r="21" spans="1:9" x14ac:dyDescent="0.25">
      <c r="A21" s="178"/>
      <c r="B21" s="45"/>
      <c r="C21" s="45"/>
      <c r="D21" s="45"/>
      <c r="E21" s="45"/>
      <c r="F21" s="45"/>
      <c r="G21" s="45"/>
      <c r="H21" s="45"/>
      <c r="I21" s="181"/>
    </row>
    <row r="22" spans="1:9" x14ac:dyDescent="0.25">
      <c r="A22" s="44"/>
      <c r="B22" s="45"/>
      <c r="C22" s="45"/>
      <c r="D22" s="45"/>
      <c r="E22" s="45"/>
      <c r="F22" s="45"/>
      <c r="G22" s="45"/>
      <c r="H22" s="45"/>
      <c r="I22" s="181"/>
    </row>
    <row r="23" spans="1:9" x14ac:dyDescent="0.25">
      <c r="A23" s="44"/>
      <c r="B23" s="45"/>
      <c r="C23" s="45"/>
      <c r="D23" s="45"/>
      <c r="E23" s="45"/>
      <c r="F23" s="45"/>
      <c r="G23" s="45"/>
      <c r="H23" s="45"/>
      <c r="I23" s="181"/>
    </row>
    <row r="24" spans="1:9" x14ac:dyDescent="0.25">
      <c r="A24" s="44"/>
      <c r="B24" s="45"/>
      <c r="C24" s="45"/>
      <c r="D24" s="45"/>
      <c r="E24" s="45"/>
      <c r="F24" s="45"/>
      <c r="G24" s="45"/>
      <c r="H24" s="45"/>
      <c r="I24" s="181"/>
    </row>
    <row r="25" spans="1:9" x14ac:dyDescent="0.25">
      <c r="A25" s="44"/>
      <c r="B25" s="45"/>
      <c r="C25" s="45"/>
      <c r="D25" s="45"/>
      <c r="E25" s="45"/>
      <c r="F25" s="45"/>
      <c r="G25" s="45"/>
      <c r="H25" s="45"/>
      <c r="I25" s="181"/>
    </row>
    <row r="26" spans="1:9" x14ac:dyDescent="0.25">
      <c r="A26" s="44"/>
      <c r="B26" s="45"/>
      <c r="C26" s="45"/>
      <c r="D26" s="45"/>
      <c r="E26" s="45"/>
      <c r="F26" s="45"/>
      <c r="G26" s="45"/>
      <c r="H26" s="45"/>
      <c r="I26" s="181"/>
    </row>
    <row r="27" spans="1:9" x14ac:dyDescent="0.25">
      <c r="A27" s="44"/>
      <c r="B27" s="45"/>
      <c r="C27" s="45"/>
      <c r="D27" s="51"/>
      <c r="E27" s="45"/>
      <c r="F27" s="45"/>
      <c r="G27" s="51"/>
      <c r="H27" s="45"/>
      <c r="I27" s="181"/>
    </row>
    <row r="28" spans="1:9" x14ac:dyDescent="0.25">
      <c r="A28" s="44"/>
      <c r="B28" s="45"/>
      <c r="C28" s="45"/>
      <c r="D28" s="45"/>
      <c r="E28" s="45"/>
      <c r="F28" s="51"/>
      <c r="G28" s="45"/>
      <c r="H28" s="45"/>
      <c r="I28" s="181"/>
    </row>
    <row r="29" spans="1:9" x14ac:dyDescent="0.25">
      <c r="A29" s="44"/>
      <c r="B29" s="45"/>
      <c r="C29" s="45"/>
      <c r="D29" s="45"/>
      <c r="E29" s="45"/>
      <c r="F29" s="51">
        <f>general!K3</f>
        <v>0</v>
      </c>
      <c r="G29" s="45"/>
      <c r="H29" s="45"/>
      <c r="I29" s="181"/>
    </row>
    <row r="30" spans="1:9" x14ac:dyDescent="0.25">
      <c r="A30" s="44"/>
      <c r="B30" s="45"/>
      <c r="C30" s="45"/>
      <c r="D30" s="45"/>
      <c r="E30" s="45"/>
      <c r="F30" s="45"/>
      <c r="G30" s="45"/>
      <c r="H30" s="45"/>
      <c r="I30" s="181"/>
    </row>
    <row r="31" spans="1:9" x14ac:dyDescent="0.25">
      <c r="A31" s="44"/>
      <c r="B31" s="45"/>
      <c r="C31" s="45"/>
      <c r="D31" s="45"/>
      <c r="E31" s="45"/>
      <c r="F31" s="45"/>
      <c r="G31" s="45"/>
      <c r="H31" s="45"/>
      <c r="I31" s="181"/>
    </row>
    <row r="32" spans="1:9" x14ac:dyDescent="0.25">
      <c r="A32" s="44"/>
      <c r="B32" s="45"/>
      <c r="C32" s="45"/>
      <c r="D32" s="45"/>
      <c r="E32" s="45"/>
      <c r="F32" s="45"/>
      <c r="G32" s="45"/>
      <c r="H32" s="45"/>
      <c r="I32" s="181"/>
    </row>
    <row r="33" spans="1:9" x14ac:dyDescent="0.25">
      <c r="A33" s="44"/>
      <c r="B33" s="45"/>
      <c r="C33" s="45"/>
      <c r="D33" s="45"/>
      <c r="E33" s="45"/>
      <c r="F33" s="45"/>
      <c r="G33" s="45"/>
      <c r="H33" s="45"/>
      <c r="I33" s="181"/>
    </row>
    <row r="34" spans="1:9" x14ac:dyDescent="0.25">
      <c r="A34" s="44"/>
      <c r="B34" s="45"/>
      <c r="C34" s="45"/>
      <c r="D34" s="45"/>
      <c r="E34" s="45"/>
      <c r="F34" s="45"/>
      <c r="G34" s="45"/>
      <c r="H34" s="45"/>
      <c r="I34" s="181"/>
    </row>
    <row r="35" spans="1:9" x14ac:dyDescent="0.25">
      <c r="A35" s="44"/>
      <c r="B35" s="45"/>
      <c r="C35" s="45"/>
      <c r="D35" s="45"/>
      <c r="E35" s="45"/>
      <c r="F35" s="45"/>
      <c r="G35" s="45"/>
      <c r="H35" s="45"/>
      <c r="I35" s="181"/>
    </row>
    <row r="36" spans="1:9" x14ac:dyDescent="0.25">
      <c r="A36" s="44"/>
      <c r="B36" s="45"/>
      <c r="C36" s="45"/>
      <c r="D36" s="45"/>
      <c r="E36" s="45"/>
      <c r="F36" s="45"/>
      <c r="G36" s="45"/>
      <c r="H36" s="45"/>
      <c r="I36" s="181"/>
    </row>
    <row r="37" spans="1:9" x14ac:dyDescent="0.25">
      <c r="A37" s="44"/>
      <c r="B37" s="45"/>
      <c r="C37" s="45"/>
      <c r="D37" s="45"/>
      <c r="E37" s="45"/>
      <c r="F37" s="45"/>
      <c r="G37" s="45"/>
      <c r="H37" s="45"/>
      <c r="I37" s="181"/>
    </row>
    <row r="38" spans="1:9" x14ac:dyDescent="0.25">
      <c r="A38" s="44"/>
      <c r="B38" s="45"/>
      <c r="C38" s="45"/>
      <c r="D38" s="45"/>
      <c r="E38" s="45"/>
      <c r="F38" s="45"/>
      <c r="G38" s="45"/>
      <c r="H38" s="45"/>
      <c r="I38" s="181"/>
    </row>
    <row r="39" spans="1:9" ht="15.75" thickBot="1" x14ac:dyDescent="0.3">
      <c r="A39" s="182"/>
      <c r="B39" s="98"/>
      <c r="C39" s="98"/>
      <c r="D39" s="98"/>
      <c r="E39" s="98"/>
      <c r="F39" s="98"/>
      <c r="G39" s="98"/>
      <c r="H39" s="98"/>
      <c r="I39" s="7"/>
    </row>
    <row r="40" spans="1:9" x14ac:dyDescent="0.25">
      <c r="A40" s="182"/>
      <c r="B40" s="98"/>
      <c r="C40" s="183" t="str">
        <f>general!Q2</f>
        <v>VEDENÍ PRO VYSOKÝ PŘEKLAD (HL-1T)</v>
      </c>
      <c r="D40" s="184"/>
      <c r="E40" s="184"/>
      <c r="F40" s="184"/>
      <c r="G40" s="184"/>
      <c r="H40" s="184"/>
      <c r="I40" s="185"/>
    </row>
    <row r="41" spans="1:9" ht="15.75" thickBot="1" x14ac:dyDescent="0.3">
      <c r="A41" s="182"/>
      <c r="B41" s="98"/>
      <c r="C41" s="186"/>
      <c r="D41" s="187"/>
      <c r="E41" s="187"/>
      <c r="F41" s="187"/>
      <c r="G41" s="187"/>
      <c r="H41" s="187"/>
      <c r="I41" s="188"/>
    </row>
    <row r="42" spans="1:9" ht="15.75" thickBot="1" x14ac:dyDescent="0.3">
      <c r="A42" s="182"/>
      <c r="B42" s="98"/>
      <c r="C42" s="189" t="str">
        <f>general!AG104</f>
        <v>Umístění motoru</v>
      </c>
      <c r="D42" s="190"/>
      <c r="E42" s="183" t="str">
        <f>general!AG106</f>
        <v>Na pravé straně</v>
      </c>
      <c r="F42" s="184"/>
      <c r="G42" s="185"/>
      <c r="H42" s="191"/>
      <c r="I42" s="191"/>
    </row>
    <row r="43" spans="1:9" ht="15.75" thickBot="1" x14ac:dyDescent="0.3">
      <c r="A43" s="182"/>
      <c r="B43" s="98"/>
      <c r="C43" s="192"/>
      <c r="D43" s="193"/>
      <c r="E43" s="186"/>
      <c r="F43" s="187"/>
      <c r="G43" s="188"/>
      <c r="H43" s="191"/>
      <c r="I43" s="191"/>
    </row>
    <row r="44" spans="1:9" ht="15.75" thickBot="1" x14ac:dyDescent="0.3">
      <c r="A44" s="182"/>
      <c r="B44" s="98"/>
      <c r="C44" s="189" t="str">
        <f>general!AG83</f>
        <v>Sestavil:</v>
      </c>
      <c r="D44" s="190"/>
      <c r="E44" s="194"/>
      <c r="F44" s="194"/>
      <c r="G44" s="194"/>
      <c r="H44" s="191"/>
      <c r="I44" s="191"/>
    </row>
    <row r="45" spans="1:9" ht="15.75" thickBot="1" x14ac:dyDescent="0.3">
      <c r="A45" s="182"/>
      <c r="B45" s="98"/>
      <c r="C45" s="192"/>
      <c r="D45" s="193"/>
      <c r="E45" s="194"/>
      <c r="F45" s="194"/>
      <c r="G45" s="194"/>
      <c r="H45" s="191"/>
      <c r="I45" s="191"/>
    </row>
    <row r="46" spans="1:9" ht="15.75" thickBot="1" x14ac:dyDescent="0.3">
      <c r="A46" s="182"/>
      <c r="B46" s="98"/>
      <c r="C46" s="189" t="str">
        <f>general!AG84</f>
        <v>Upravil:</v>
      </c>
      <c r="D46" s="190"/>
      <c r="E46" s="194"/>
      <c r="F46" s="194"/>
      <c r="G46" s="194"/>
      <c r="H46" s="191"/>
      <c r="I46" s="191"/>
    </row>
    <row r="47" spans="1:9" ht="15.75" thickBot="1" x14ac:dyDescent="0.3">
      <c r="A47" s="182"/>
      <c r="B47" s="98"/>
      <c r="C47" s="192"/>
      <c r="D47" s="193"/>
      <c r="E47" s="194"/>
      <c r="F47" s="194"/>
      <c r="G47" s="194"/>
      <c r="H47" s="191"/>
      <c r="I47" s="191"/>
    </row>
    <row r="48" spans="1:9" ht="15.75" thickBot="1" x14ac:dyDescent="0.3">
      <c r="A48" s="182"/>
      <c r="B48" s="98"/>
      <c r="C48" s="189" t="str">
        <f>general!AG87</f>
        <v>Datum:</v>
      </c>
      <c r="D48" s="190"/>
      <c r="E48" s="195"/>
      <c r="F48" s="195"/>
      <c r="G48" s="195"/>
      <c r="H48" s="191"/>
      <c r="I48" s="191"/>
    </row>
    <row r="49" spans="1:9" ht="15.75" thickBot="1" x14ac:dyDescent="0.3">
      <c r="A49" s="196"/>
      <c r="B49" s="1"/>
      <c r="C49" s="192"/>
      <c r="D49" s="193"/>
      <c r="E49" s="195"/>
      <c r="F49" s="195"/>
      <c r="G49" s="195"/>
      <c r="H49" s="191"/>
      <c r="I49" s="191"/>
    </row>
  </sheetData>
  <sheetProtection password="996F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workbookViewId="0">
      <selection activeCell="H42" sqref="H42:I49"/>
    </sheetView>
  </sheetViews>
  <sheetFormatPr defaultRowHeight="15" x14ac:dyDescent="0.25"/>
  <sheetData>
    <row r="1" spans="1:9" x14ac:dyDescent="0.25">
      <c r="A1" s="174"/>
      <c r="B1" s="175"/>
      <c r="C1" s="175"/>
      <c r="D1" s="175"/>
      <c r="E1" s="175"/>
      <c r="F1" s="175"/>
      <c r="G1" s="175"/>
      <c r="H1" s="175"/>
      <c r="I1" s="176" t="str">
        <f>general!H13</f>
        <v xml:space="preserve">                   Z= NENÍ POŽADOVÁNO</v>
      </c>
    </row>
    <row r="2" spans="1:9" x14ac:dyDescent="0.25">
      <c r="A2" s="44"/>
      <c r="B2" s="45"/>
      <c r="C2" s="45"/>
      <c r="D2" s="45"/>
      <c r="E2" s="45"/>
      <c r="F2" s="45"/>
      <c r="G2" s="45"/>
      <c r="H2" s="45"/>
      <c r="I2" s="177"/>
    </row>
    <row r="3" spans="1:9" x14ac:dyDescent="0.25">
      <c r="A3" s="44"/>
      <c r="B3" s="45"/>
      <c r="C3" s="51"/>
      <c r="D3" s="45"/>
      <c r="E3" s="45"/>
      <c r="F3" s="45"/>
      <c r="G3" s="45"/>
      <c r="H3" s="45"/>
      <c r="I3" s="177"/>
    </row>
    <row r="4" spans="1:9" x14ac:dyDescent="0.25">
      <c r="A4" s="44"/>
      <c r="B4" s="50"/>
      <c r="C4" s="45"/>
      <c r="D4" s="45"/>
      <c r="E4" s="45"/>
      <c r="F4" s="45"/>
      <c r="G4" s="45"/>
      <c r="H4" s="45"/>
      <c r="I4" s="177"/>
    </row>
    <row r="5" spans="1:9" x14ac:dyDescent="0.25">
      <c r="A5" s="44"/>
      <c r="B5" s="45"/>
      <c r="C5" s="45"/>
      <c r="D5" s="45"/>
      <c r="E5" s="45"/>
      <c r="F5" s="45"/>
      <c r="G5" s="45"/>
      <c r="H5" s="45"/>
      <c r="I5" s="177"/>
    </row>
    <row r="6" spans="1:9" x14ac:dyDescent="0.25">
      <c r="A6" s="178" t="str">
        <f>general!C19</f>
        <v xml:space="preserve">J= </v>
      </c>
      <c r="B6" s="45"/>
      <c r="C6" s="45"/>
      <c r="D6" s="45"/>
      <c r="E6" s="45"/>
      <c r="F6" s="45"/>
      <c r="G6" s="45"/>
      <c r="H6" s="45"/>
      <c r="I6" s="177"/>
    </row>
    <row r="7" spans="1:9" x14ac:dyDescent="0.25">
      <c r="A7" s="178"/>
      <c r="B7" s="45"/>
      <c r="C7" s="45"/>
      <c r="D7" s="45"/>
      <c r="E7" s="45"/>
      <c r="F7" s="45"/>
      <c r="G7" s="45"/>
      <c r="H7" s="45"/>
      <c r="I7" s="177"/>
    </row>
    <row r="8" spans="1:9" x14ac:dyDescent="0.25">
      <c r="A8" s="178"/>
      <c r="B8" s="45"/>
      <c r="C8" s="45"/>
      <c r="D8" s="45"/>
      <c r="E8" s="45"/>
      <c r="F8" s="45"/>
      <c r="G8" s="45"/>
      <c r="H8" s="45"/>
      <c r="I8" s="177"/>
    </row>
    <row r="9" spans="1:9" x14ac:dyDescent="0.25">
      <c r="A9" s="178"/>
      <c r="B9" s="45"/>
      <c r="C9" s="45"/>
      <c r="D9" s="45"/>
      <c r="E9" s="45"/>
      <c r="F9" s="45"/>
      <c r="G9" s="45"/>
      <c r="H9" s="45"/>
      <c r="I9" s="177"/>
    </row>
    <row r="10" spans="1:9" x14ac:dyDescent="0.25">
      <c r="A10" s="178"/>
      <c r="B10" s="45"/>
      <c r="C10" s="45"/>
      <c r="D10" s="45"/>
      <c r="E10" s="45"/>
      <c r="F10" s="45"/>
      <c r="G10" s="45"/>
      <c r="H10" s="45"/>
      <c r="I10" s="177"/>
    </row>
    <row r="11" spans="1:9" x14ac:dyDescent="0.25">
      <c r="A11" s="44"/>
      <c r="B11" s="45"/>
      <c r="C11" s="45"/>
      <c r="D11" s="45"/>
      <c r="E11" s="45"/>
      <c r="F11" s="45"/>
      <c r="G11" s="45"/>
      <c r="H11" s="45"/>
      <c r="I11" s="177"/>
    </row>
    <row r="12" spans="1:9" x14ac:dyDescent="0.25">
      <c r="A12" s="44"/>
      <c r="B12" s="45"/>
      <c r="C12" s="45"/>
      <c r="D12" s="45"/>
      <c r="E12" s="45"/>
      <c r="F12" s="45"/>
      <c r="G12" s="45"/>
      <c r="H12" s="45"/>
      <c r="I12" s="177"/>
    </row>
    <row r="13" spans="1:9" x14ac:dyDescent="0.25">
      <c r="A13" s="44"/>
      <c r="B13" s="45"/>
      <c r="C13" s="45"/>
      <c r="D13" s="45"/>
      <c r="E13" s="45"/>
      <c r="F13" s="45"/>
      <c r="G13" s="45"/>
      <c r="H13" s="45"/>
      <c r="I13" s="179"/>
    </row>
    <row r="14" spans="1:9" x14ac:dyDescent="0.25">
      <c r="A14" s="44"/>
      <c r="B14" s="45"/>
      <c r="C14" s="45"/>
      <c r="D14" s="45"/>
      <c r="E14" s="45"/>
      <c r="F14" s="45"/>
      <c r="G14" s="45"/>
      <c r="H14" s="45"/>
      <c r="I14" s="179"/>
    </row>
    <row r="15" spans="1:9" x14ac:dyDescent="0.25">
      <c r="A15" s="180"/>
      <c r="B15" s="45"/>
      <c r="C15" s="45"/>
      <c r="D15" s="45"/>
      <c r="E15" s="45"/>
      <c r="F15" s="45"/>
      <c r="G15" s="45"/>
      <c r="H15" s="45"/>
      <c r="I15" s="181"/>
    </row>
    <row r="16" spans="1:9" x14ac:dyDescent="0.25">
      <c r="A16" s="178">
        <f>general!K5</f>
        <v>0</v>
      </c>
      <c r="B16" s="45"/>
      <c r="C16" s="45"/>
      <c r="D16" s="45"/>
      <c r="E16" s="45"/>
      <c r="F16" s="45"/>
      <c r="G16" s="45"/>
      <c r="H16" s="45"/>
      <c r="I16" s="181"/>
    </row>
    <row r="17" spans="1:9" x14ac:dyDescent="0.25">
      <c r="A17" s="178"/>
      <c r="B17" s="45"/>
      <c r="C17" s="45"/>
      <c r="D17" s="45"/>
      <c r="E17" s="45"/>
      <c r="F17" s="45"/>
      <c r="G17" s="45"/>
      <c r="H17" s="45"/>
      <c r="I17" s="181"/>
    </row>
    <row r="18" spans="1:9" x14ac:dyDescent="0.25">
      <c r="A18" s="178"/>
      <c r="B18" s="45"/>
      <c r="C18" s="45"/>
      <c r="D18" s="45"/>
      <c r="E18" s="45"/>
      <c r="F18" s="45"/>
      <c r="G18" s="45"/>
      <c r="H18" s="45"/>
      <c r="I18" s="181"/>
    </row>
    <row r="19" spans="1:9" x14ac:dyDescent="0.25">
      <c r="A19" s="178"/>
      <c r="B19" s="45"/>
      <c r="C19" s="45"/>
      <c r="D19" s="45"/>
      <c r="E19" s="45"/>
      <c r="F19" s="45"/>
      <c r="G19" s="45"/>
      <c r="H19" s="45"/>
      <c r="I19" s="181"/>
    </row>
    <row r="20" spans="1:9" x14ac:dyDescent="0.25">
      <c r="A20" s="178"/>
      <c r="B20" s="45"/>
      <c r="C20" s="45"/>
      <c r="D20" s="45"/>
      <c r="E20" s="45"/>
      <c r="F20" s="45"/>
      <c r="G20" s="45"/>
      <c r="H20" s="45"/>
      <c r="I20" s="181"/>
    </row>
    <row r="21" spans="1:9" x14ac:dyDescent="0.25">
      <c r="A21" s="178"/>
      <c r="B21" s="45"/>
      <c r="C21" s="45"/>
      <c r="D21" s="45"/>
      <c r="E21" s="45"/>
      <c r="F21" s="45"/>
      <c r="G21" s="45"/>
      <c r="H21" s="45"/>
      <c r="I21" s="181"/>
    </row>
    <row r="22" spans="1:9" x14ac:dyDescent="0.25">
      <c r="A22" s="44"/>
      <c r="B22" s="45"/>
      <c r="C22" s="45"/>
      <c r="D22" s="45"/>
      <c r="E22" s="45"/>
      <c r="F22" s="45"/>
      <c r="G22" s="45"/>
      <c r="H22" s="45"/>
      <c r="I22" s="181"/>
    </row>
    <row r="23" spans="1:9" x14ac:dyDescent="0.25">
      <c r="A23" s="44"/>
      <c r="B23" s="45"/>
      <c r="C23" s="45"/>
      <c r="D23" s="45"/>
      <c r="E23" s="45"/>
      <c r="F23" s="45"/>
      <c r="G23" s="45"/>
      <c r="H23" s="45"/>
      <c r="I23" s="181"/>
    </row>
    <row r="24" spans="1:9" x14ac:dyDescent="0.25">
      <c r="A24" s="44"/>
      <c r="B24" s="45"/>
      <c r="C24" s="45"/>
      <c r="D24" s="45"/>
      <c r="E24" s="45"/>
      <c r="F24" s="45"/>
      <c r="G24" s="45"/>
      <c r="H24" s="45"/>
      <c r="I24" s="181"/>
    </row>
    <row r="25" spans="1:9" x14ac:dyDescent="0.25">
      <c r="A25" s="44"/>
      <c r="B25" s="45"/>
      <c r="C25" s="45"/>
      <c r="D25" s="45"/>
      <c r="E25" s="45"/>
      <c r="F25" s="45"/>
      <c r="G25" s="45"/>
      <c r="H25" s="45"/>
      <c r="I25" s="181"/>
    </row>
    <row r="26" spans="1:9" x14ac:dyDescent="0.25">
      <c r="A26" s="44"/>
      <c r="B26" s="45"/>
      <c r="C26" s="45"/>
      <c r="D26" s="45"/>
      <c r="E26" s="45"/>
      <c r="F26" s="45"/>
      <c r="G26" s="45"/>
      <c r="H26" s="45"/>
      <c r="I26" s="181"/>
    </row>
    <row r="27" spans="1:9" x14ac:dyDescent="0.25">
      <c r="A27" s="44"/>
      <c r="B27" s="45"/>
      <c r="C27" s="45"/>
      <c r="D27" s="51"/>
      <c r="E27" s="45"/>
      <c r="F27" s="45"/>
      <c r="G27" s="51"/>
      <c r="H27" s="45"/>
      <c r="I27" s="181"/>
    </row>
    <row r="28" spans="1:9" x14ac:dyDescent="0.25">
      <c r="A28" s="44"/>
      <c r="B28" s="45"/>
      <c r="C28" s="45"/>
      <c r="D28" s="45"/>
      <c r="E28" s="45"/>
      <c r="F28" s="51"/>
      <c r="G28" s="45"/>
      <c r="H28" s="45"/>
      <c r="I28" s="181"/>
    </row>
    <row r="29" spans="1:9" x14ac:dyDescent="0.25">
      <c r="A29" s="44"/>
      <c r="B29" s="45"/>
      <c r="C29" s="45"/>
      <c r="D29" s="45"/>
      <c r="E29" s="45"/>
      <c r="F29" s="51">
        <f>general!K3</f>
        <v>0</v>
      </c>
      <c r="G29" s="45"/>
      <c r="H29" s="45"/>
      <c r="I29" s="181"/>
    </row>
    <row r="30" spans="1:9" x14ac:dyDescent="0.25">
      <c r="A30" s="44"/>
      <c r="B30" s="45"/>
      <c r="C30" s="45"/>
      <c r="D30" s="45"/>
      <c r="E30" s="45"/>
      <c r="F30" s="45"/>
      <c r="G30" s="45"/>
      <c r="H30" s="45"/>
      <c r="I30" s="181"/>
    </row>
    <row r="31" spans="1:9" x14ac:dyDescent="0.25">
      <c r="A31" s="44"/>
      <c r="B31" s="45"/>
      <c r="C31" s="45"/>
      <c r="D31" s="45"/>
      <c r="E31" s="45"/>
      <c r="F31" s="45"/>
      <c r="G31" s="45"/>
      <c r="H31" s="45"/>
      <c r="I31" s="181"/>
    </row>
    <row r="32" spans="1:9" x14ac:dyDescent="0.25">
      <c r="A32" s="44"/>
      <c r="B32" s="45"/>
      <c r="C32" s="45"/>
      <c r="D32" s="45"/>
      <c r="E32" s="45"/>
      <c r="F32" s="45"/>
      <c r="G32" s="45"/>
      <c r="H32" s="45"/>
      <c r="I32" s="181"/>
    </row>
    <row r="33" spans="1:9" x14ac:dyDescent="0.25">
      <c r="A33" s="44"/>
      <c r="B33" s="45"/>
      <c r="C33" s="45"/>
      <c r="D33" s="45"/>
      <c r="E33" s="45"/>
      <c r="F33" s="45"/>
      <c r="G33" s="45"/>
      <c r="H33" s="45"/>
      <c r="I33" s="181"/>
    </row>
    <row r="34" spans="1:9" x14ac:dyDescent="0.25">
      <c r="A34" s="44"/>
      <c r="B34" s="45"/>
      <c r="C34" s="45"/>
      <c r="D34" s="45"/>
      <c r="E34" s="45"/>
      <c r="F34" s="45"/>
      <c r="G34" s="45"/>
      <c r="H34" s="45"/>
      <c r="I34" s="181"/>
    </row>
    <row r="35" spans="1:9" x14ac:dyDescent="0.25">
      <c r="A35" s="44"/>
      <c r="B35" s="45"/>
      <c r="C35" s="45"/>
      <c r="D35" s="45"/>
      <c r="E35" s="45"/>
      <c r="F35" s="45"/>
      <c r="G35" s="45"/>
      <c r="H35" s="45"/>
      <c r="I35" s="181"/>
    </row>
    <row r="36" spans="1:9" x14ac:dyDescent="0.25">
      <c r="A36" s="182"/>
      <c r="B36" s="98"/>
      <c r="C36" s="98"/>
      <c r="D36" s="98"/>
      <c r="E36" s="98"/>
      <c r="F36" s="98"/>
      <c r="G36" s="98"/>
      <c r="H36" s="98"/>
      <c r="I36" s="7"/>
    </row>
    <row r="37" spans="1:9" x14ac:dyDescent="0.25">
      <c r="A37" s="182"/>
      <c r="B37" s="98"/>
      <c r="C37" s="98"/>
      <c r="D37" s="98"/>
      <c r="E37" s="98"/>
      <c r="F37" s="98"/>
      <c r="G37" s="98"/>
      <c r="H37" s="98"/>
      <c r="I37" s="7"/>
    </row>
    <row r="38" spans="1:9" x14ac:dyDescent="0.25">
      <c r="A38" s="182"/>
      <c r="B38" s="98"/>
      <c r="C38" s="98"/>
      <c r="D38" s="98"/>
      <c r="E38" s="98"/>
      <c r="F38" s="98"/>
      <c r="G38" s="98"/>
      <c r="H38" s="98"/>
      <c r="I38" s="7"/>
    </row>
    <row r="39" spans="1:9" ht="15.75" thickBot="1" x14ac:dyDescent="0.3">
      <c r="A39" s="182"/>
      <c r="B39" s="98"/>
      <c r="C39" s="98"/>
      <c r="D39" s="98"/>
      <c r="E39" s="98"/>
      <c r="F39" s="98"/>
      <c r="G39" s="98"/>
      <c r="H39" s="98"/>
      <c r="I39" s="7"/>
    </row>
    <row r="40" spans="1:9" x14ac:dyDescent="0.25">
      <c r="A40" s="182"/>
      <c r="B40" s="98"/>
      <c r="C40" s="183" t="str">
        <f>general!Q2</f>
        <v>VEDENÍ PRO VYSOKÝ PŘEKLAD (HL-1T)</v>
      </c>
      <c r="D40" s="184"/>
      <c r="E40" s="184"/>
      <c r="F40" s="184"/>
      <c r="G40" s="184"/>
      <c r="H40" s="184"/>
      <c r="I40" s="185"/>
    </row>
    <row r="41" spans="1:9" ht="15.75" thickBot="1" x14ac:dyDescent="0.3">
      <c r="A41" s="182"/>
      <c r="B41" s="98"/>
      <c r="C41" s="186"/>
      <c r="D41" s="187"/>
      <c r="E41" s="187"/>
      <c r="F41" s="187"/>
      <c r="G41" s="187"/>
      <c r="H41" s="187"/>
      <c r="I41" s="188"/>
    </row>
    <row r="42" spans="1:9" ht="15.75" thickBot="1" x14ac:dyDescent="0.3">
      <c r="A42" s="182"/>
      <c r="B42" s="98"/>
      <c r="C42" s="189" t="str">
        <f>general!AG104</f>
        <v>Umístění motoru</v>
      </c>
      <c r="D42" s="190"/>
      <c r="E42" s="183" t="str">
        <f>general!AG105</f>
        <v>Na levé straně</v>
      </c>
      <c r="F42" s="184"/>
      <c r="G42" s="185"/>
      <c r="H42" s="191"/>
      <c r="I42" s="191"/>
    </row>
    <row r="43" spans="1:9" ht="15.75" thickBot="1" x14ac:dyDescent="0.3">
      <c r="A43" s="182"/>
      <c r="B43" s="98"/>
      <c r="C43" s="192"/>
      <c r="D43" s="193"/>
      <c r="E43" s="186"/>
      <c r="F43" s="187"/>
      <c r="G43" s="188"/>
      <c r="H43" s="191"/>
      <c r="I43" s="191"/>
    </row>
    <row r="44" spans="1:9" ht="15.75" thickBot="1" x14ac:dyDescent="0.3">
      <c r="A44" s="182"/>
      <c r="B44" s="98"/>
      <c r="C44" s="189" t="str">
        <f>general!AG83</f>
        <v>Sestavil:</v>
      </c>
      <c r="D44" s="190"/>
      <c r="E44" s="194"/>
      <c r="F44" s="194"/>
      <c r="G44" s="194"/>
      <c r="H44" s="191"/>
      <c r="I44" s="191"/>
    </row>
    <row r="45" spans="1:9" ht="15.75" thickBot="1" x14ac:dyDescent="0.3">
      <c r="A45" s="182"/>
      <c r="B45" s="98"/>
      <c r="C45" s="192"/>
      <c r="D45" s="193"/>
      <c r="E45" s="194"/>
      <c r="F45" s="194"/>
      <c r="G45" s="194"/>
      <c r="H45" s="191"/>
      <c r="I45" s="191"/>
    </row>
    <row r="46" spans="1:9" ht="15.75" thickBot="1" x14ac:dyDescent="0.3">
      <c r="A46" s="182"/>
      <c r="B46" s="98"/>
      <c r="C46" s="189" t="str">
        <f>general!AG84</f>
        <v>Upravil:</v>
      </c>
      <c r="D46" s="190"/>
      <c r="E46" s="194"/>
      <c r="F46" s="194"/>
      <c r="G46" s="194"/>
      <c r="H46" s="191"/>
      <c r="I46" s="191"/>
    </row>
    <row r="47" spans="1:9" ht="15.75" thickBot="1" x14ac:dyDescent="0.3">
      <c r="A47" s="182"/>
      <c r="B47" s="98"/>
      <c r="C47" s="192"/>
      <c r="D47" s="193"/>
      <c r="E47" s="194"/>
      <c r="F47" s="194"/>
      <c r="G47" s="194"/>
      <c r="H47" s="191"/>
      <c r="I47" s="191"/>
    </row>
    <row r="48" spans="1:9" ht="15.75" thickBot="1" x14ac:dyDescent="0.3">
      <c r="A48" s="182"/>
      <c r="B48" s="98"/>
      <c r="C48" s="189" t="str">
        <f>general!AG87</f>
        <v>Datum:</v>
      </c>
      <c r="D48" s="190"/>
      <c r="E48" s="195"/>
      <c r="F48" s="195"/>
      <c r="G48" s="195"/>
      <c r="H48" s="191"/>
      <c r="I48" s="191"/>
    </row>
    <row r="49" spans="1:9" ht="15.75" thickBot="1" x14ac:dyDescent="0.3">
      <c r="A49" s="196"/>
      <c r="B49" s="1"/>
      <c r="C49" s="192"/>
      <c r="D49" s="193"/>
      <c r="E49" s="195"/>
      <c r="F49" s="195"/>
      <c r="G49" s="195"/>
      <c r="H49" s="191"/>
      <c r="I49" s="191"/>
    </row>
  </sheetData>
  <sheetProtection password="996F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2019-11-08T11:29:03Z</dcterms:created>
  <dcterms:modified xsi:type="dcterms:W3CDTF">2019-11-08T11:29:03Z</dcterms:modified>
</cp:coreProperties>
</file>