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27555" windowHeight="11040"/>
  </bookViews>
  <sheets>
    <sheet name="general" sheetId="1" r:id="rId1"/>
    <sheet name="SW-R" sheetId="2" r:id="rId2"/>
    <sheet name="SW-L" sheetId="3" r:id="rId3"/>
  </sheets>
  <definedNames>
    <definedName name="_xlnm.Print_Area" localSheetId="0">general!$A$1:$AR$67</definedName>
  </definedNames>
  <calcPr calcId="145621"/>
</workbook>
</file>

<file path=xl/calcChain.xml><?xml version="1.0" encoding="utf-8"?>
<calcChain xmlns="http://schemas.openxmlformats.org/spreadsheetml/2006/main">
  <c r="F29" i="3" l="1"/>
  <c r="AG103" i="1"/>
  <c r="E42" i="3" s="1"/>
  <c r="AG92" i="1"/>
  <c r="AG84" i="1"/>
  <c r="AG77" i="1"/>
  <c r="AG74" i="1"/>
  <c r="AG66" i="1"/>
  <c r="L64" i="1"/>
  <c r="AG62" i="1"/>
  <c r="AG60" i="1"/>
  <c r="AG58" i="1"/>
  <c r="P56" i="1"/>
  <c r="T18" i="1" s="1"/>
  <c r="P55" i="1"/>
  <c r="L63" i="1" s="1"/>
  <c r="AG54" i="1"/>
  <c r="AG52" i="1"/>
  <c r="AG47" i="1"/>
  <c r="AG36" i="1"/>
  <c r="AG35" i="1"/>
  <c r="I21" i="1" s="1"/>
  <c r="E33" i="1"/>
  <c r="F29" i="2" s="1"/>
  <c r="AG24" i="1"/>
  <c r="T24" i="1"/>
  <c r="B23" i="1"/>
  <c r="A16" i="2" s="1"/>
  <c r="AG20" i="1"/>
  <c r="AG13" i="1"/>
  <c r="AG10" i="1"/>
  <c r="V65" i="1" s="1"/>
  <c r="H7" i="1"/>
  <c r="O5" i="1"/>
  <c r="AG4" i="1"/>
  <c r="AE1" i="1"/>
  <c r="AG100" i="1" s="1"/>
  <c r="AG30" i="1" l="1"/>
  <c r="L61" i="1"/>
  <c r="AG3" i="1"/>
  <c r="AG6" i="1"/>
  <c r="H56" i="1" s="1"/>
  <c r="AG12" i="1"/>
  <c r="AG19" i="1"/>
  <c r="AG28" i="1"/>
  <c r="R55" i="1" s="1"/>
  <c r="L56" i="1"/>
  <c r="R10" i="1" s="1"/>
  <c r="P62" i="1"/>
  <c r="C15" i="1" s="1"/>
  <c r="AG73" i="1"/>
  <c r="AG83" i="1"/>
  <c r="AG91" i="1"/>
  <c r="AG102" i="1"/>
  <c r="A16" i="3"/>
  <c r="AG67" i="1"/>
  <c r="AG85" i="1"/>
  <c r="AG104" i="1"/>
  <c r="E42" i="2" s="1"/>
  <c r="AG43" i="1"/>
  <c r="AG48" i="1"/>
  <c r="AG64" i="1"/>
  <c r="AG75" i="1"/>
  <c r="AG93" i="1"/>
  <c r="N63" i="1" s="1"/>
  <c r="H12" i="1" s="1"/>
  <c r="AG7" i="1"/>
  <c r="E38" i="1" s="1"/>
  <c r="AG14" i="1"/>
  <c r="AG29" i="1"/>
  <c r="AG68" i="1"/>
  <c r="AG76" i="1"/>
  <c r="AG86" i="1"/>
  <c r="AG95" i="1"/>
  <c r="AG106" i="1"/>
  <c r="AG87" i="1"/>
  <c r="AG97" i="1"/>
  <c r="AG8" i="1"/>
  <c r="AG11" i="1"/>
  <c r="AG69" i="1"/>
  <c r="B17" i="1"/>
  <c r="AG40" i="1"/>
  <c r="AG49" i="1"/>
  <c r="P57" i="1"/>
  <c r="U23" i="1" s="1"/>
  <c r="AG59" i="1"/>
  <c r="C55" i="1" s="1"/>
  <c r="AG61" i="1"/>
  <c r="AG70" i="1"/>
  <c r="AG78" i="1"/>
  <c r="AG88" i="1"/>
  <c r="V60" i="1" s="1"/>
  <c r="AG98" i="1"/>
  <c r="AG25" i="1"/>
  <c r="AG39" i="1"/>
  <c r="L59" i="1"/>
  <c r="AG2" i="1"/>
  <c r="Z29" i="1" s="1"/>
  <c r="AG5" i="1"/>
  <c r="E10" i="1" s="1"/>
  <c r="AG26" i="1"/>
  <c r="AG33" i="1"/>
  <c r="R43" i="1" s="1"/>
  <c r="AG41" i="1"/>
  <c r="AG46" i="1"/>
  <c r="AG57" i="1"/>
  <c r="AG63" i="1"/>
  <c r="AG71" i="1"/>
  <c r="AG81" i="1"/>
  <c r="AG89" i="1"/>
  <c r="AG99" i="1"/>
  <c r="AG53" i="1"/>
  <c r="AG18" i="1"/>
  <c r="Z21" i="1" s="1"/>
  <c r="AG23" i="1"/>
  <c r="AG27" i="1"/>
  <c r="AG34" i="1"/>
  <c r="AG42" i="1"/>
  <c r="AG65" i="1"/>
  <c r="AG72" i="1"/>
  <c r="G57" i="1" s="1"/>
  <c r="AG82" i="1"/>
  <c r="AG90" i="1"/>
  <c r="R50" i="1" l="1"/>
  <c r="C46" i="3"/>
  <c r="C46" i="2"/>
  <c r="T58" i="1"/>
  <c r="B50" i="1"/>
  <c r="O9" i="1"/>
  <c r="C12" i="1"/>
  <c r="E44" i="1" s="1"/>
  <c r="G11" i="1"/>
  <c r="AB58" i="1"/>
  <c r="X4" i="1"/>
  <c r="C48" i="3"/>
  <c r="Z58" i="1"/>
  <c r="C48" i="2"/>
  <c r="R12" i="1"/>
  <c r="R13" i="1"/>
  <c r="C58" i="1"/>
  <c r="M54" i="1"/>
  <c r="R52" i="1"/>
  <c r="M58" i="1"/>
  <c r="V2" i="1"/>
  <c r="I1" i="3"/>
  <c r="I1" i="2"/>
  <c r="Z24" i="1"/>
  <c r="C56" i="1"/>
  <c r="X7" i="1"/>
  <c r="C44" i="3"/>
  <c r="C44" i="2"/>
  <c r="R58" i="1"/>
  <c r="G54" i="1"/>
  <c r="C63" i="1"/>
  <c r="AA58" i="1"/>
  <c r="G62" i="1"/>
  <c r="G60" i="1"/>
  <c r="C42" i="3"/>
  <c r="C42" i="2"/>
  <c r="X6" i="1"/>
  <c r="AA65" i="1"/>
  <c r="B51" i="1"/>
  <c r="C64" i="1"/>
  <c r="H63" i="1"/>
  <c r="Y45" i="1"/>
  <c r="R45" i="1"/>
  <c r="H55" i="1"/>
  <c r="C57" i="1"/>
  <c r="X5" i="1"/>
  <c r="V66" i="1"/>
  <c r="H61" i="1"/>
  <c r="C60" i="1"/>
  <c r="Z65" i="1"/>
  <c r="T10" i="1"/>
  <c r="C54" i="1"/>
  <c r="I25" i="1"/>
  <c r="R54" i="1"/>
  <c r="C59" i="1"/>
  <c r="B47" i="1"/>
  <c r="C65" i="1"/>
  <c r="H64" i="1"/>
  <c r="I26" i="1"/>
  <c r="V58" i="1"/>
  <c r="H3" i="1"/>
  <c r="X58" i="1"/>
  <c r="C62" i="1"/>
  <c r="C61" i="1"/>
  <c r="R47" i="1"/>
  <c r="B53" i="1"/>
  <c r="L35" i="1"/>
  <c r="Y43" i="1"/>
  <c r="H59" i="1"/>
  <c r="H58" i="1"/>
  <c r="R49" i="1"/>
  <c r="B49" i="1"/>
  <c r="I23" i="1"/>
  <c r="I29" i="1"/>
  <c r="H9" i="1"/>
  <c r="R56" i="1"/>
  <c r="A6" i="3"/>
  <c r="A6" i="2"/>
  <c r="H5" i="1"/>
  <c r="C40" i="3" l="1"/>
  <c r="C40" i="2"/>
</calcChain>
</file>

<file path=xl/sharedStrings.xml><?xml version="1.0" encoding="utf-8"?>
<sst xmlns="http://schemas.openxmlformats.org/spreadsheetml/2006/main" count="830" uniqueCount="747">
  <si>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</si>
  <si>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</si>
  <si>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</si>
  <si>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</si>
  <si>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</si>
  <si>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</si>
  <si>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</si>
  <si>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</si>
  <si>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</si>
  <si>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</si>
  <si>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</si>
  <si>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Zvol jazyk: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</si>
  <si>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</si>
  <si>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</si>
  <si>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</si>
  <si>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</si>
  <si>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</si>
  <si>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</si>
  <si>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</si>
  <si>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</si>
  <si>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</si>
  <si>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</si>
  <si>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</si>
  <si>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</si>
  <si>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</si>
  <si>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</si>
  <si>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</si>
  <si>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</si>
  <si>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</si>
  <si>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</si>
  <si>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</si>
  <si>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</si>
  <si>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</si>
  <si>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Wählen Sie eine Sprache: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</si>
  <si>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</si>
  <si>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</si>
  <si>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</si>
  <si>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</si>
  <si>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</si>
  <si>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</si>
  <si>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</si>
  <si>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</si>
  <si>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</si>
  <si>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Wybierz język: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</si>
  <si>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</si>
  <si>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</si>
  <si>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</si>
  <si>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</si>
  <si>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</si>
  <si>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</si>
  <si>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</si>
  <si>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</si>
  <si>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</si>
  <si>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Sélectionner une langue: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</si>
  <si>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</si>
  <si>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</si>
  <si>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</si>
  <si>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</si>
  <si>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</si>
  <si>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</si>
  <si>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</si>
  <si>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</si>
  <si>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</si>
  <si>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</si>
  <si>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</si>
  <si>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</si>
  <si>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</si>
  <si>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</si>
  <si>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</si>
  <si>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</si>
  <si>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</si>
  <si>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</si>
  <si>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</si>
  <si>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</si>
  <si>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</si>
  <si>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</si>
  <si>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</si>
  <si>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</si>
  <si>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</si>
  <si>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</si>
  <si>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</si>
  <si>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D=</t>
  </si>
  <si>
    <t>VEDENÍ PRO VYSOKÝ PŘEKLAD (HL-2T)</t>
  </si>
  <si>
    <t>HIGH LIFT SYSTEM (HL-2T)</t>
  </si>
  <si>
    <t>HÖHERGEFÜHRTER BESCHLAG (HL-2T)</t>
  </si>
  <si>
    <t>PROWADZENIE DLA WYSOKIEGO NADPROŻA (HL-2T)</t>
  </si>
  <si>
    <t>LEVEE HAUTE (HL-2T)</t>
  </si>
  <si>
    <t>HOOG PLAFONDSYSTEEM (HL-2T)</t>
  </si>
  <si>
    <t>Kõrge tõste (HL-1T)</t>
  </si>
  <si>
    <t>KORKEANOSTO (HL-1T)</t>
  </si>
  <si>
    <t>ВЫСОКИЙ ПОДЪЕМ, С ПРЕДСОБРАННЫМ ВАЛОМ (HL&lt;1200)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</si>
  <si>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</si>
  <si>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</si>
  <si>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</si>
  <si>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</si>
  <si>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</si>
  <si>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verenpakket boven latei</t>
  </si>
  <si>
    <t>Vedrud ava kohal</t>
  </si>
  <si>
    <t>jouset ovipalkkin päällä</t>
  </si>
  <si>
    <t>нижнее расположение вала</t>
  </si>
  <si>
    <t>pro HL&gt;1200 (F&gt;1450) a HL&lt;=3000 (F&lt;=3250)</t>
  </si>
  <si>
    <t>for HL&gt;1200 (F&gt;1450) and HL&lt;=3000 (F&lt;=3250)</t>
  </si>
  <si>
    <t>für HL&gt;1200 (F&gt;1450) und HL&lt;=3000 (F&lt;=3250)</t>
  </si>
  <si>
    <t>dla HL&gt;1200 (F&gt;1450) i HL&lt;=3000 (F&lt;=3250)</t>
  </si>
  <si>
    <t>pour HL&gt;1200 (F&gt;1450) et HL&lt;=3000 (F&lt;=3250)</t>
  </si>
  <si>
    <t>van HL&gt;1200 (F&gt;1450) tot HL&lt;=3000 (F&lt;=3250)</t>
  </si>
  <si>
    <t>HL&gt;1200 (F&gt;1450) ja HL&lt;=3000 (F&lt;=3250)</t>
  </si>
  <si>
    <t>pro HL&gt;1200 (F&gt;1450) ja HL&lt;=3000 (F&lt;=3250)</t>
  </si>
  <si>
    <t>при высоте подъема &gt; 1200 и &lt;= 3000</t>
  </si>
  <si>
    <t>PANEL 40mm</t>
  </si>
  <si>
    <t>SECTION THICKNESS 40 mm</t>
  </si>
  <si>
    <t>Paneel 40 mm</t>
  </si>
  <si>
    <t>Panel 40 mm</t>
  </si>
  <si>
    <t>40 mm PANNEAU</t>
  </si>
  <si>
    <t>PANEEL 40 mm</t>
  </si>
  <si>
    <t>Lamelli 40mm</t>
  </si>
  <si>
    <t xml:space="preserve">ТОЛЩИНА СЕКЦИИ 40мм </t>
  </si>
  <si>
    <r>
      <t>Max. W x H 5000x5500 max. 25 m</t>
    </r>
    <r>
      <rPr>
        <vertAlign val="superscript"/>
        <sz val="11"/>
        <color indexed="8"/>
        <rFont val="Calibri"/>
        <family val="2"/>
        <charset val="238"/>
      </rPr>
      <t>2</t>
    </r>
  </si>
  <si>
    <t>Max. W x H 5000x5500 max. 25 m2</t>
  </si>
  <si>
    <t>макс. ШхВ (WxH)5000x5500 max. 25 m2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</si>
  <si>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</si>
  <si>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</si>
  <si>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</si>
  <si>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</si>
  <si>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</si>
  <si>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</si>
  <si>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</si>
  <si>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</si>
  <si>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</si>
  <si>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</si>
  <si>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</si>
  <si>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</si>
  <si>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</si>
  <si>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</si>
  <si>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</si>
  <si>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</si>
  <si>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</si>
  <si>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</si>
  <si>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HL=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</si>
  <si>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</si>
  <si>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</si>
  <si>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</si>
  <si>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</si>
  <si>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</si>
  <si>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</si>
  <si>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</si>
  <si>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</si>
  <si>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</si>
  <si>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</si>
  <si>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</si>
  <si>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</si>
  <si>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</si>
  <si>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</si>
  <si>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</si>
  <si>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</si>
  <si>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</si>
  <si>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</si>
  <si>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</si>
  <si>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</si>
  <si>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</si>
  <si>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</si>
  <si>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</si>
  <si>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</si>
  <si>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</si>
  <si>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</si>
  <si>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</si>
  <si>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E=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</si>
  <si>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</si>
  <si>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</si>
  <si>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</si>
  <si>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</si>
  <si>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</si>
  <si>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</si>
  <si>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</si>
  <si>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</si>
  <si>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</si>
  <si>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</si>
  <si>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</si>
  <si>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</si>
  <si>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</si>
  <si>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</si>
  <si>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Bevestigingsmogelijkheid voor de tussen- en eindophanging van de horizontale looprails tot max. 1m boven deze looprails.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</si>
  <si>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</si>
  <si>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</si>
  <si>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</si>
  <si>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H=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</si>
  <si>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</si>
  <si>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</si>
  <si>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</si>
  <si>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</si>
  <si>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</si>
  <si>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ruimtes,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</si>
  <si>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</si>
  <si>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</si>
  <si>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</si>
  <si>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</si>
  <si>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</si>
  <si>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</si>
  <si>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</si>
  <si>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</si>
  <si>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</si>
  <si>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</si>
  <si>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</si>
  <si>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</si>
  <si>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</si>
  <si>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</si>
  <si>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</si>
  <si>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</si>
  <si>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</si>
  <si>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</si>
  <si>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</si>
  <si>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</si>
  <si>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</si>
  <si>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</si>
  <si>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</si>
  <si>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 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</si>
  <si>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</si>
  <si>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</si>
  <si>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</si>
  <si>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</si>
  <si>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</si>
  <si>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</si>
  <si>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</si>
  <si>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</si>
  <si>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</si>
  <si>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</si>
  <si>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</si>
  <si>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</si>
  <si>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</si>
  <si>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</si>
  <si>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</si>
  <si>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DODATEČNÉ MONTÁŽNÍ PLOCHY PRO KONZOLY</t>
  </si>
  <si>
    <t>EXTRA PLANES AT WEAK SURFACES</t>
  </si>
  <si>
    <t>MONTAGEFLÄCHE FÜR DEN MOTOR</t>
  </si>
  <si>
    <t>Dodatkowych obszarach montażu konsoli</t>
  </si>
  <si>
    <t>FACILITÉ DE MONTAGE ADDITIONNEL POUR CONSOLE</t>
  </si>
  <si>
    <t>EXTRA VLAKKEN BIJ ZWAKKE ONDERGROND</t>
  </si>
  <si>
    <t>Lisaplaadid nõrgale pinnale</t>
  </si>
  <si>
    <t xml:space="preserve">LISÄ ASENNUSTILA </t>
  </si>
  <si>
    <t>металлокаркас из стальной профильной трубы</t>
  </si>
  <si>
    <t>NEZBYTNÝ VOLNÝ PROSTOR</t>
  </si>
  <si>
    <t>NECESSARY FREE ROOM</t>
  </si>
  <si>
    <t>BENÖTIGTER FREIRAUM</t>
  </si>
  <si>
    <t>niezbędne miejsce</t>
  </si>
  <si>
    <t>ESPACE LIBRE NECESSAIRE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</si>
  <si>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</si>
  <si>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</si>
  <si>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</si>
  <si>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</si>
  <si>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VOLNÝ PROSTOR PRO MOTOR/ŘETĚZ.PŘEVOD</t>
  </si>
  <si>
    <t>EXTRA FREE ROOM FOR MOTOR/CHAIN</t>
  </si>
  <si>
    <t>EXTRA FREIRAUM FÜR MOTOR/KETTE</t>
  </si>
  <si>
    <t>Wolnego miejsca na silnik, napęd łańcuchowy</t>
  </si>
  <si>
    <t>ESPACE LIBRE POUR MOTEUR / CHAINE DE LEVAGE.</t>
  </si>
  <si>
    <t>EXTRA VRIJE RUIMTE BIJ MOTOR/KETTING</t>
  </si>
  <si>
    <t>Lisa vaba ruum mootorile/ketile</t>
  </si>
  <si>
    <t>LISÄTILA MOOTORIA/KETJUA VARTEN</t>
  </si>
  <si>
    <t>дополнительное свободное пространство для двигателя/подъемной цепи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</si>
  <si>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</si>
  <si>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</si>
  <si>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</si>
  <si>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</si>
  <si>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</si>
  <si>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</si>
  <si>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</si>
  <si>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</si>
  <si>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</si>
  <si>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</si>
  <si>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</si>
  <si>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</si>
  <si>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</si>
  <si>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à l'extérieur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</si>
  <si>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</si>
  <si>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</si>
  <si>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</si>
  <si>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</si>
  <si>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</si>
  <si>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</si>
  <si>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</si>
  <si>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</si>
  <si>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</si>
  <si>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</si>
  <si>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</si>
  <si>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</si>
  <si>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</si>
  <si>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</si>
  <si>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</si>
  <si>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</si>
  <si>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</si>
  <si>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</si>
  <si>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</si>
  <si>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>pente du plancher</t>
  </si>
  <si>
    <t xml:space="preserve">vloer met  </t>
  </si>
  <si>
    <t>põrand koos tõstetud sisetasandiga</t>
  </si>
  <si>
    <t>lattia nostetulla</t>
  </si>
  <si>
    <t>пол с наклоном 3%</t>
  </si>
  <si>
    <t>L+W+R=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</si>
  <si>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</si>
  <si>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</si>
  <si>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</si>
  <si>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</si>
  <si>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</si>
  <si>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</si>
  <si>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</si>
  <si>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</si>
  <si>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</si>
  <si>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</si>
  <si>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</si>
  <si>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</si>
  <si>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</si>
  <si>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</si>
  <si>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</si>
  <si>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</si>
  <si>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</si>
  <si>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</si>
  <si>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</si>
  <si>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</si>
  <si>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</si>
  <si>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</si>
  <si>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</si>
  <si>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</si>
  <si>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</si>
  <si>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</si>
  <si>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</si>
  <si>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</si>
  <si>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</si>
  <si>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</si>
  <si>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</si>
  <si>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</si>
  <si>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</si>
  <si>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</si>
  <si>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</si>
  <si>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</si>
  <si>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>Stěna nad překladem, stěny vedle otvoru a plochy pro montáž konzol musí být rovné a v jedné rovině.</t>
  </si>
  <si>
    <t>The rear face of the lintel and the door jambs, as well as the surface for the spring packet must be levelled and in line.</t>
  </si>
  <si>
    <t>Die hinteren Seiten der Sturze und Pfeiler, sowie die Montagefläche für das Federpaket müssen eben und auf einer Linie liegen.</t>
  </si>
  <si>
    <t>Ściany tłumaczenia, obok ściany otworu oraz wszystkie obszary i zbiórki musi być kolor.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</si>
  <si>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</si>
  <si>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</si>
  <si>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Kõik paigalduspinnad peavad olema ühes tasapinnas ja loodis</t>
  </si>
  <si>
    <t>Ylä ja sivukarmien sekä jousipaketin asennuspinnan pitää olla tasaisia ja samassa linjassa</t>
  </si>
  <si>
    <t>Монтажная поверхность должна быть ровной и распологаться в одной вертикальной плоскости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</si>
  <si>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</si>
  <si>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</si>
  <si>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</si>
  <si>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</si>
  <si>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</si>
  <si>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</si>
  <si>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</si>
  <si>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</si>
  <si>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</si>
  <si>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W =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</si>
  <si>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</si>
  <si>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</si>
  <si>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</si>
  <si>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</si>
  <si>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</si>
  <si>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</si>
  <si>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</si>
  <si>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</si>
  <si>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</si>
  <si>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H =</t>
  </si>
  <si>
    <t>L/R</t>
  </si>
  <si>
    <t>min. 250</t>
  </si>
  <si>
    <t>F</t>
  </si>
  <si>
    <t xml:space="preserve">min. 1450; max 3250 </t>
  </si>
  <si>
    <t xml:space="preserve">HL = </t>
  </si>
  <si>
    <t>D</t>
  </si>
  <si>
    <t>H - HL + 950</t>
  </si>
  <si>
    <t>HL</t>
  </si>
  <si>
    <t>F - 250</t>
  </si>
  <si>
    <t xml:space="preserve">E = </t>
  </si>
  <si>
    <t>E</t>
  </si>
  <si>
    <t>H + F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</si>
  <si>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</si>
  <si>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</si>
  <si>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</si>
  <si>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</si>
  <si>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</si>
  <si>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</si>
  <si>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</si>
  <si>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</si>
  <si>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</si>
  <si>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F = </t>
  </si>
  <si>
    <t>min. 420</t>
  </si>
  <si>
    <t>ширина проема</t>
  </si>
  <si>
    <t xml:space="preserve">J = </t>
  </si>
  <si>
    <t>A</t>
  </si>
  <si>
    <t>K. Luňák</t>
  </si>
  <si>
    <t>R. Kříž</t>
  </si>
  <si>
    <t>STP</t>
  </si>
  <si>
    <t>A3</t>
  </si>
  <si>
    <t>высота проема</t>
  </si>
  <si>
    <t xml:space="preserve">L = </t>
  </si>
  <si>
    <t>D&lt;=3000</t>
  </si>
  <si>
    <t>http://door-documents.com/en/indy-installation-drawing-hl2-t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</si>
  <si>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</si>
  <si>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</si>
  <si>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</si>
  <si>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</si>
  <si>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</si>
  <si>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</si>
  <si>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</si>
  <si>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 xml:space="preserve">R = </t>
  </si>
  <si>
    <t>X</t>
  </si>
  <si>
    <t>H - HL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</si>
  <si>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</si>
  <si>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</si>
  <si>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</si>
  <si>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</si>
  <si>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</si>
  <si>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</si>
  <si>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</si>
  <si>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</si>
  <si>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</si>
  <si>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D = </t>
  </si>
  <si>
    <t>D&gt;3000</t>
  </si>
  <si>
    <t>J</t>
  </si>
  <si>
    <t>HL + 220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</si>
  <si>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</si>
  <si>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</si>
  <si>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</si>
  <si>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</si>
  <si>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</si>
  <si>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</si>
  <si>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</si>
  <si>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</si>
  <si>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</si>
  <si>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 xml:space="preserve">Q = </t>
  </si>
  <si>
    <t>Z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</si>
  <si>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</si>
  <si>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</si>
  <si>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</si>
  <si>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</si>
  <si>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</si>
  <si>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</si>
  <si>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</si>
  <si>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</si>
  <si>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</si>
  <si>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x =</t>
  </si>
  <si>
    <t>Y</t>
  </si>
  <si>
    <t>1/2 X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</si>
  <si>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</si>
  <si>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</si>
  <si>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</si>
  <si>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</si>
  <si>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</si>
  <si>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</si>
  <si>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</si>
  <si>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</si>
  <si>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</si>
  <si>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 xml:space="preserve">Y = 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</si>
  <si>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</si>
  <si>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</si>
  <si>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</si>
  <si>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</si>
  <si>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</si>
  <si>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</si>
  <si>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</si>
  <si>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</si>
  <si>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</si>
  <si>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C40-1C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</si>
  <si>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</si>
  <si>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</si>
  <si>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</si>
  <si>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</si>
  <si>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</si>
  <si>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</si>
  <si>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</si>
  <si>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</si>
  <si>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</si>
  <si>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</si>
  <si>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</si>
  <si>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</si>
  <si>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</si>
  <si>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</si>
  <si>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</si>
  <si>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</si>
  <si>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</si>
  <si>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</si>
  <si>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</si>
  <si>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</si>
  <si>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</si>
  <si>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</si>
  <si>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</si>
  <si>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</si>
  <si>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</si>
  <si>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</si>
  <si>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</si>
  <si>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</si>
  <si>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</si>
  <si>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</si>
  <si>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</si>
  <si>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</si>
  <si>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</si>
  <si>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</si>
  <si>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</si>
  <si>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</si>
  <si>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</si>
  <si>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</si>
  <si>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</si>
  <si>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</si>
  <si>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</si>
  <si>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</si>
  <si>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</si>
  <si>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</si>
  <si>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</si>
  <si>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</si>
  <si>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</si>
  <si>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</si>
  <si>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</si>
  <si>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</si>
  <si>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</si>
  <si>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</si>
  <si>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</si>
  <si>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</si>
  <si>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</si>
  <si>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</si>
  <si>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</si>
  <si>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</si>
  <si>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</si>
  <si>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</si>
  <si>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</si>
  <si>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</si>
  <si>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</si>
  <si>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</si>
  <si>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</si>
  <si>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</si>
  <si>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</si>
  <si>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</si>
  <si>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</si>
  <si>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</si>
  <si>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</si>
  <si>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</si>
  <si>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</si>
  <si>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</si>
  <si>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</si>
  <si>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</si>
  <si>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</si>
  <si>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</si>
  <si>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</si>
  <si>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</si>
  <si>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</si>
  <si>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</si>
  <si>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</si>
  <si>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</si>
  <si>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</si>
  <si>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</si>
  <si>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</si>
  <si>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</si>
  <si>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</si>
  <si>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</si>
  <si>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</si>
  <si>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</si>
  <si>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</si>
  <si>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</si>
  <si>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</si>
  <si>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</si>
  <si>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</si>
  <si>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</si>
  <si>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</si>
  <si>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</si>
  <si>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</si>
  <si>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</si>
  <si>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</si>
  <si>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</si>
  <si>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</si>
  <si>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</si>
  <si>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</si>
  <si>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</si>
  <si>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</si>
  <si>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</si>
  <si>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</si>
  <si>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</si>
  <si>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</si>
  <si>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</si>
  <si>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</si>
  <si>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</si>
  <si>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</si>
  <si>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</si>
  <si>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</si>
  <si>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</si>
  <si>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</si>
  <si>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</si>
  <si>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</si>
  <si>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</si>
  <si>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</si>
  <si>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</si>
  <si>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</si>
  <si>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</si>
  <si>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</si>
  <si>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</si>
  <si>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</si>
  <si>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</si>
  <si>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</si>
  <si>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</si>
  <si>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</si>
  <si>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</si>
  <si>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</si>
  <si>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</si>
  <si>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</si>
  <si>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</si>
  <si>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</si>
  <si>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</si>
  <si>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</si>
  <si>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</si>
  <si>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</si>
  <si>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</si>
  <si>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</si>
  <si>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</si>
  <si>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</si>
  <si>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</si>
  <si>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</si>
  <si>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</si>
  <si>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</si>
  <si>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</si>
  <si>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</si>
  <si>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</si>
  <si>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</si>
  <si>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</si>
  <si>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</si>
  <si>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</si>
  <si>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</si>
  <si>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 VEDENÍ                        S PŘEDMONT. HŘÍDELÍ PRO VYSOKÝ PŘEKLAD (HL-2T) HL&gt;1200</t>
  </si>
  <si>
    <t>INSTALLATION DRAWING PRE-ASSEMBLED HIGH LIFT SYSTEM (HL-2T) HL &gt; 1200</t>
  </si>
  <si>
    <t>EINBAUZEICHNUNG VORMONTIERTER HÖHERGEFÜHRTER BESCHLAG (HL-2T) HL &gt; 1200</t>
  </si>
  <si>
    <t>PRZYGOTOWANIE_KONSTRUKCYJNE Zarządzanie z PŘEDMONT. WAŁ DO DUŻEJ TŁUMACZENIA (HL-2T) HL &gt; 1200</t>
  </si>
  <si>
    <t>PLAN DE L'INSTALLATION POUR SYSTEME LINTEAU HAUT PRE-ASSEMBLE (HL-2T) HL &gt; 1200</t>
  </si>
  <si>
    <t>INBOUWTEKENING VOORGEASSEMBLEERD HOOG PLAFONDSYSTEEM (HL-2T) HL &gt;  1200</t>
  </si>
  <si>
    <t>Paigaldusjoonis HL-2T tõstele (vedrud konsoolil), HL &gt; 1200</t>
  </si>
  <si>
    <t>ASENNUSPIIRUSTUS ESIKOOTTU KORKEANOSTO JÄRJESTELMÄ (HL-2T) HL &gt; 1200</t>
  </si>
  <si>
    <t>МОНТАЖНЫЙ ЧЕРТЕЖ ПРЕДСОБРАННАЯ СИСТЕМА С ВЫСОКИМ ПОДЪЕМОМ (HL-2T)  HL&gt;1200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</si>
  <si>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</si>
  <si>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</si>
  <si>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</si>
  <si>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</si>
  <si>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vedrud ava kohal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</si>
  <si>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</si>
  <si>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</si>
  <si>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</si>
  <si>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</si>
  <si>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</si>
  <si>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</si>
  <si>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</si>
  <si>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</si>
  <si>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</si>
  <si>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</si>
  <si>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</si>
  <si>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</si>
  <si>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</si>
  <si>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</si>
  <si>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</si>
  <si>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</si>
  <si>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</si>
  <si>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</si>
  <si>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</si>
  <si>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</si>
  <si>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</si>
  <si>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</si>
  <si>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</si>
  <si>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</si>
  <si>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</si>
  <si>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</si>
  <si>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</si>
  <si>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</si>
  <si>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</si>
  <si>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</si>
  <si>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</si>
  <si>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</si>
  <si>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</si>
  <si>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</si>
  <si>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</si>
  <si>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</si>
  <si>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</si>
  <si>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</si>
  <si>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</si>
  <si>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</si>
  <si>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</si>
  <si>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</si>
  <si>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</si>
  <si>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</si>
  <si>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</si>
  <si>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</si>
  <si>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</si>
  <si>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</si>
  <si>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</si>
  <si>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</si>
  <si>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</si>
  <si>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</si>
  <si>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</si>
  <si>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</si>
  <si>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</si>
  <si>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</si>
  <si>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</si>
  <si>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</si>
  <si>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</si>
  <si>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</si>
  <si>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</si>
  <si>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</si>
  <si>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</si>
  <si>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</si>
  <si>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</si>
  <si>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</si>
  <si>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</si>
  <si>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</si>
  <si>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</si>
  <si>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</si>
  <si>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</si>
  <si>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</si>
  <si>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</si>
  <si>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</si>
  <si>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</si>
  <si>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</si>
  <si>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</si>
  <si>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</si>
  <si>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</si>
  <si>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</si>
  <si>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</si>
  <si>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</si>
  <si>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</si>
  <si>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</si>
  <si>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</si>
  <si>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</si>
  <si>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</si>
  <si>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</si>
  <si>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</si>
  <si>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</si>
  <si>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</si>
  <si>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</si>
  <si>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</si>
  <si>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</si>
  <si>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</si>
  <si>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</si>
  <si>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</si>
  <si>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</si>
  <si>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</si>
  <si>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</si>
  <si>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</si>
  <si>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Ocelovou konstrukci svařit z profilu 100x50x4 dle uvedených rozměrů</t>
  </si>
  <si>
    <t>Welded steel construction of the profile according to the dimensions 100x50x4</t>
  </si>
  <si>
    <t>Geschweißte Stahlkonstruktion des Profils nach dem Maße 100x50x4</t>
  </si>
  <si>
    <t>Stalowa konstrukcja spawana z profilu według wymiarów 100x50x4</t>
  </si>
  <si>
    <t>Construction en acier soudé du profil en fonction de la dimension 100x50x4</t>
  </si>
  <si>
    <t>Staalconstructie van het profiel 100x50x4 volgens de afmetingen lassen</t>
  </si>
  <si>
    <t>Keevitatud teraskonstrukstioon 100x50x4 profiilidest</t>
  </si>
  <si>
    <t>Profiilin hitsattu teräsrakenne mittojen mukaan 100x50x4</t>
  </si>
  <si>
    <t>Стальная конструкция из профильной трубы 100х50х4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</si>
</sst>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rgb="FFFF0000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sz val="12"/>
      <color indexed="10"/>
      <name val="Arial"/>
      <family val="2"/>
      <charset val="238"/>
    </font>
    <font>
      <sz val="11"/>
      <name val="Calibri"/>
      <family val="2"/>
    </font>
    <font>
      <sz val="12"/>
      <color indexed="8"/>
      <name val="Arial"/>
      <family val="2"/>
      <charset val="238"/>
    </font>
    <font>
      <b/>
      <sz val="12"/>
      <color indexed="10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2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/>
    <xf numFmtId="0" fontId="1" fillId="2" borderId="0" xfId="0" applyFont="1" applyFill="1" applyBorder="1"/>
    <xf numFmtId="0" fontId="1" fillId="0" borderId="0" xfId="0" applyFont="1"/>
    <xf numFmtId="0" fontId="1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3" borderId="3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/>
    <xf numFmtId="0" fontId="4" fillId="0" borderId="0" xfId="1" applyFont="1"/>
    <xf numFmtId="0" fontId="1" fillId="2" borderId="0" xfId="0" applyFont="1" applyFill="1"/>
    <xf numFmtId="0" fontId="1" fillId="0" borderId="0" xfId="0" applyFont="1" applyBorder="1"/>
    <xf numFmtId="0" fontId="5" fillId="0" borderId="0" xfId="0" applyFont="1" applyBorder="1"/>
    <xf numFmtId="0" fontId="1" fillId="4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4" fillId="2" borderId="0" xfId="0" applyFont="1" applyFill="1"/>
    <xf numFmtId="0" fontId="1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4" xfId="0" applyFont="1" applyBorder="1"/>
    <xf numFmtId="0" fontId="1" fillId="2" borderId="9" xfId="0" applyFont="1" applyFill="1" applyBorder="1"/>
    <xf numFmtId="0" fontId="1" fillId="0" borderId="0" xfId="0" applyFont="1" applyFill="1" applyBorder="1"/>
    <xf numFmtId="0" fontId="0" fillId="0" borderId="7" xfId="0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5" borderId="0" xfId="0" applyFont="1" applyFill="1"/>
    <xf numFmtId="0" fontId="0" fillId="5" borderId="0" xfId="0" applyFill="1"/>
    <xf numFmtId="0" fontId="0" fillId="0" borderId="0" xfId="0" applyBorder="1"/>
    <xf numFmtId="0" fontId="1" fillId="5" borderId="0" xfId="0" applyFont="1" applyFill="1" applyBorder="1"/>
    <xf numFmtId="0" fontId="5" fillId="0" borderId="0" xfId="0" applyFont="1" applyFill="1" applyBorder="1"/>
    <xf numFmtId="0" fontId="1" fillId="4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" fillId="4" borderId="0" xfId="0" applyFont="1" applyFill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</xf>
    <xf numFmtId="0" fontId="0" fillId="0" borderId="8" xfId="0" applyFill="1" applyBorder="1" applyAlignment="1">
      <alignment horizontal="center"/>
    </xf>
    <xf numFmtId="0" fontId="7" fillId="5" borderId="0" xfId="0" applyFont="1" applyFill="1" applyBorder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Fill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horizontal="left"/>
    </xf>
    <xf numFmtId="0" fontId="8" fillId="0" borderId="9" xfId="0" applyFont="1" applyBorder="1"/>
    <xf numFmtId="0" fontId="8" fillId="0" borderId="0" xfId="0" applyFont="1" applyBorder="1" applyAlignment="1">
      <alignment textRotation="90"/>
    </xf>
    <xf numFmtId="0" fontId="8" fillId="0" borderId="0" xfId="0" applyFont="1" applyBorder="1" applyAlignment="1">
      <alignment horizontal="left" indent="4"/>
    </xf>
    <xf numFmtId="0" fontId="8" fillId="0" borderId="0" xfId="0" applyFont="1" applyBorder="1" applyAlignment="1">
      <alignment horizontal="right" textRotation="90"/>
    </xf>
    <xf numFmtId="0" fontId="8" fillId="0" borderId="0" xfId="0" applyFont="1" applyBorder="1" applyAlignment="1">
      <alignment horizontal="left" textRotation="90"/>
    </xf>
    <xf numFmtId="0" fontId="8" fillId="0" borderId="0" xfId="0" applyFont="1" applyBorder="1" applyAlignment="1">
      <alignment horizontal="left" textRotation="90"/>
    </xf>
    <xf numFmtId="0" fontId="8" fillId="0" borderId="9" xfId="0" applyFont="1" applyBorder="1" applyAlignment="1">
      <alignment horizontal="right" textRotation="90"/>
    </xf>
    <xf numFmtId="0" fontId="8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horizontal="right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left" vertical="top" textRotation="90"/>
    </xf>
    <xf numFmtId="0" fontId="12" fillId="0" borderId="0" xfId="0" applyFont="1" applyBorder="1" applyAlignment="1">
      <alignment vertical="top" textRotation="90" wrapText="1"/>
    </xf>
    <xf numFmtId="0" fontId="8" fillId="0" borderId="0" xfId="0" applyFont="1" applyBorder="1" applyAlignment="1">
      <alignment horizontal="right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Alignment="1">
      <alignment textRotation="89"/>
    </xf>
    <xf numFmtId="0" fontId="13" fillId="0" borderId="0" xfId="0" applyFont="1"/>
    <xf numFmtId="0" fontId="8" fillId="0" borderId="0" xfId="0" applyFont="1"/>
    <xf numFmtId="0" fontId="8" fillId="0" borderId="9" xfId="0" applyFont="1" applyBorder="1" applyAlignment="1">
      <alignment horizontal="right" vertical="center" textRotation="90"/>
    </xf>
    <xf numFmtId="0" fontId="6" fillId="0" borderId="0" xfId="0" applyFont="1"/>
    <xf numFmtId="0" fontId="14" fillId="0" borderId="0" xfId="0" applyFont="1" applyBorder="1"/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horizontal="right" textRotation="90"/>
    </xf>
    <xf numFmtId="0" fontId="6" fillId="0" borderId="0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8" fillId="0" borderId="0" xfId="0" applyFont="1" applyAlignment="1">
      <alignment horizontal="center" textRotation="90"/>
    </xf>
    <xf numFmtId="0" fontId="0" fillId="0" borderId="0" xfId="0" applyFont="1"/>
    <xf numFmtId="0" fontId="8" fillId="0" borderId="0" xfId="0" applyFont="1" applyAlignment="1">
      <alignment vertical="center" textRotation="90"/>
    </xf>
    <xf numFmtId="0" fontId="13" fillId="0" borderId="0" xfId="1" applyFont="1"/>
    <xf numFmtId="0" fontId="8" fillId="0" borderId="0" xfId="0" applyFont="1" applyBorder="1" applyAlignment="1">
      <alignment horizontal="right" vertical="top" textRotation="90"/>
    </xf>
    <xf numFmtId="0" fontId="8" fillId="0" borderId="0" xfId="0" applyFont="1" applyBorder="1" applyAlignment="1">
      <alignment horizontal="left" vertical="center" textRotation="90"/>
    </xf>
    <xf numFmtId="0" fontId="6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8" fillId="0" borderId="0" xfId="0" applyFont="1" applyAlignment="1">
      <alignment horizontal="left" textRotation="90"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9" xfId="0" applyFont="1" applyBorder="1"/>
    <xf numFmtId="0" fontId="7" fillId="0" borderId="0" xfId="0" applyFont="1" applyBorder="1" applyAlignment="1">
      <alignment horizontal="right"/>
    </xf>
    <xf numFmtId="0" fontId="18" fillId="0" borderId="0" xfId="0" applyFont="1"/>
    <xf numFmtId="0" fontId="19" fillId="0" borderId="0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0" fillId="0" borderId="9" xfId="0" applyBorder="1"/>
    <xf numFmtId="0" fontId="6" fillId="0" borderId="9" xfId="0" applyFont="1" applyBorder="1"/>
    <xf numFmtId="0" fontId="1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2" xfId="0" applyFont="1" applyFill="1" applyBorder="1"/>
    <xf numFmtId="0" fontId="1" fillId="0" borderId="8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0" fontId="1" fillId="0" borderId="0" xfId="0" applyFont="1" applyFill="1"/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4" fillId="0" borderId="8" xfId="0" applyFont="1" applyFill="1" applyBorder="1" applyAlignment="1" applyProtection="1"/>
    <xf numFmtId="0" fontId="1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14" xfId="0" applyFont="1" applyBorder="1"/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" fillId="0" borderId="4" xfId="0" applyFont="1" applyFill="1" applyBorder="1"/>
    <xf numFmtId="0" fontId="0" fillId="0" borderId="2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4" fillId="0" borderId="0" xfId="1" applyFont="1" applyFill="1"/>
    <xf numFmtId="0" fontId="20" fillId="0" borderId="12" xfId="0" applyFont="1" applyBorder="1" applyAlignment="1">
      <alignment horizontal="right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1" fillId="0" borderId="14" xfId="0" applyFont="1" applyFill="1" applyBorder="1"/>
    <xf numFmtId="0" fontId="23" fillId="0" borderId="11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right"/>
    </xf>
    <xf numFmtId="0" fontId="23" fillId="0" borderId="8" xfId="0" applyFont="1" applyFill="1" applyBorder="1" applyAlignment="1">
      <alignment horizontal="right"/>
    </xf>
    <xf numFmtId="0" fontId="22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23" fillId="0" borderId="0" xfId="0" applyFont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4" fillId="0" borderId="0" xfId="0" applyFont="1"/>
    <xf numFmtId="0" fontId="0" fillId="0" borderId="2" xfId="0" applyBorder="1"/>
    <xf numFmtId="0" fontId="0" fillId="0" borderId="5" xfId="0" applyBorder="1"/>
    <xf numFmtId="0" fontId="10" fillId="0" borderId="6" xfId="0" applyFont="1" applyBorder="1" applyAlignment="1">
      <alignment horizontal="left" vertical="center" textRotation="90"/>
    </xf>
    <xf numFmtId="0" fontId="10" fillId="0" borderId="4" xfId="0" applyFont="1" applyBorder="1" applyAlignment="1">
      <alignment horizontal="left" vertical="center" textRotation="90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right" vertical="center" textRotation="90"/>
    </xf>
    <xf numFmtId="0" fontId="0" fillId="0" borderId="4" xfId="0" applyBorder="1" applyAlignment="1">
      <alignment horizontal="left" textRotation="90"/>
    </xf>
    <xf numFmtId="0" fontId="7" fillId="0" borderId="9" xfId="0" applyFont="1" applyBorder="1" applyAlignment="1">
      <alignment textRotation="90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5" xfId="0" applyBorder="1"/>
  </cellXfs>
  <cellStyles count="2">
    <cellStyle name="Normální" xfId="0" builtinId="0"/>
    <cellStyle name="normální_List1" xfId="1"/>
  </cellStyles>
  <dxfs count="1"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39</xdr:row>
      <xdr:rowOff>66675</xdr:rowOff>
    </xdr:from>
    <xdr:to>
      <xdr:col>7</xdr:col>
      <xdr:colOff>219075</xdr:colOff>
      <xdr:row>44</xdr:row>
      <xdr:rowOff>123825</xdr:rowOff>
    </xdr:to>
    <xdr:pic>
      <xdr:nvPicPr>
        <xdr:cNvPr id="2" name="Picture 25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8867775"/>
          <a:ext cx="36099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247650</xdr:colOff>
      <xdr:row>10</xdr:row>
      <xdr:rowOff>9525</xdr:rowOff>
    </xdr:from>
    <xdr:to>
      <xdr:col>21</xdr:col>
      <xdr:colOff>28575</xdr:colOff>
      <xdr:row>33</xdr:row>
      <xdr:rowOff>95250</xdr:rowOff>
    </xdr:to>
    <xdr:pic>
      <xdr:nvPicPr>
        <xdr:cNvPr id="3" name="Picture 249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2581275"/>
          <a:ext cx="426720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77064</xdr:colOff>
      <xdr:row>10</xdr:row>
      <xdr:rowOff>176991</xdr:rowOff>
    </xdr:from>
    <xdr:to>
      <xdr:col>3</xdr:col>
      <xdr:colOff>112542</xdr:colOff>
      <xdr:row>12</xdr:row>
      <xdr:rowOff>68057</xdr:rowOff>
    </xdr:to>
    <xdr:sp macro="" textlink="">
      <xdr:nvSpPr>
        <xdr:cNvPr id="4" name="TextovéPole 3"/>
        <xdr:cNvSpPr txBox="1"/>
      </xdr:nvSpPr>
      <xdr:spPr>
        <a:xfrm>
          <a:off x="867639" y="2748741"/>
          <a:ext cx="987978" cy="281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twoCellAnchor>
  <xdr:twoCellAnchor editAs="oneCell">
    <xdr:from>
      <xdr:col>15</xdr:col>
      <xdr:colOff>381000</xdr:colOff>
      <xdr:row>41</xdr:row>
      <xdr:rowOff>171450</xdr:rowOff>
    </xdr:from>
    <xdr:to>
      <xdr:col>16</xdr:col>
      <xdr:colOff>266700</xdr:colOff>
      <xdr:row>45</xdr:row>
      <xdr:rowOff>66675</xdr:rowOff>
    </xdr:to>
    <xdr:pic>
      <xdr:nvPicPr>
        <xdr:cNvPr id="5" name="Picture 29" descr="part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9372600"/>
          <a:ext cx="8001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676275</xdr:colOff>
      <xdr:row>41</xdr:row>
      <xdr:rowOff>161925</xdr:rowOff>
    </xdr:from>
    <xdr:to>
      <xdr:col>23</xdr:col>
      <xdr:colOff>180975</xdr:colOff>
      <xdr:row>45</xdr:row>
      <xdr:rowOff>104775</xdr:rowOff>
    </xdr:to>
    <xdr:pic>
      <xdr:nvPicPr>
        <xdr:cNvPr id="6" name="Picture 30" descr="part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3725" y="9363075"/>
          <a:ext cx="876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476250</xdr:colOff>
      <xdr:row>20</xdr:row>
      <xdr:rowOff>152400</xdr:rowOff>
    </xdr:from>
    <xdr:to>
      <xdr:col>7</xdr:col>
      <xdr:colOff>561975</xdr:colOff>
      <xdr:row>22</xdr:row>
      <xdr:rowOff>152400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 flipH="1" flipV="1">
          <a:off x="4048125" y="4848225"/>
          <a:ext cx="69532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24</xdr:row>
      <xdr:rowOff>142875</xdr:rowOff>
    </xdr:from>
    <xdr:to>
      <xdr:col>8</xdr:col>
      <xdr:colOff>9525</xdr:colOff>
      <xdr:row>24</xdr:row>
      <xdr:rowOff>247650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 flipV="1">
          <a:off x="4086225" y="5705475"/>
          <a:ext cx="71437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495300</xdr:colOff>
      <xdr:row>26</xdr:row>
      <xdr:rowOff>104775</xdr:rowOff>
    </xdr:from>
    <xdr:to>
      <xdr:col>7</xdr:col>
      <xdr:colOff>571500</xdr:colOff>
      <xdr:row>28</xdr:row>
      <xdr:rowOff>85725</xdr:rowOff>
    </xdr:to>
    <xdr:sp macro="" textlink="">
      <xdr:nvSpPr>
        <xdr:cNvPr id="9" name="Line 33"/>
        <xdr:cNvSpPr>
          <a:spLocks noChangeShapeType="1"/>
        </xdr:cNvSpPr>
      </xdr:nvSpPr>
      <xdr:spPr bwMode="auto">
        <a:xfrm>
          <a:off x="4067175" y="6115050"/>
          <a:ext cx="68580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352425</xdr:colOff>
      <xdr:row>60</xdr:row>
      <xdr:rowOff>190500</xdr:rowOff>
    </xdr:from>
    <xdr:to>
      <xdr:col>20</xdr:col>
      <xdr:colOff>123825</xdr:colOff>
      <xdr:row>65</xdr:row>
      <xdr:rowOff>180975</xdr:rowOff>
    </xdr:to>
    <xdr:pic>
      <xdr:nvPicPr>
        <xdr:cNvPr id="10" name="Obrázek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15759"/>
        <a:stretch>
          <a:fillRect/>
        </a:stretch>
      </xdr:blipFill>
      <xdr:spPr bwMode="auto">
        <a:xfrm>
          <a:off x="11963400" y="13182600"/>
          <a:ext cx="14382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200025</xdr:colOff>
      <xdr:row>37</xdr:row>
      <xdr:rowOff>85725</xdr:rowOff>
    </xdr:from>
    <xdr:to>
      <xdr:col>10</xdr:col>
      <xdr:colOff>762000</xdr:colOff>
      <xdr:row>45</xdr:row>
      <xdr:rowOff>104775</xdr:rowOff>
    </xdr:to>
    <xdr:pic>
      <xdr:nvPicPr>
        <xdr:cNvPr id="11" name="Obrázek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8448675"/>
          <a:ext cx="19907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352425</xdr:colOff>
      <xdr:row>38</xdr:row>
      <xdr:rowOff>114300</xdr:rowOff>
    </xdr:from>
    <xdr:to>
      <xdr:col>15</xdr:col>
      <xdr:colOff>152400</xdr:colOff>
      <xdr:row>45</xdr:row>
      <xdr:rowOff>47625</xdr:rowOff>
    </xdr:to>
    <xdr:pic>
      <xdr:nvPicPr>
        <xdr:cNvPr id="12" name="Obrázek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8715375"/>
          <a:ext cx="21240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65803</xdr:colOff>
      <xdr:row>9</xdr:row>
      <xdr:rowOff>227387</xdr:rowOff>
    </xdr:from>
    <xdr:to>
      <xdr:col>7</xdr:col>
      <xdr:colOff>445815</xdr:colOff>
      <xdr:row>11</xdr:row>
      <xdr:rowOff>48384</xdr:rowOff>
    </xdr:to>
    <xdr:sp macro="" textlink="">
      <xdr:nvSpPr>
        <xdr:cNvPr id="13" name="TextovéPole 12"/>
        <xdr:cNvSpPr txBox="1"/>
      </xdr:nvSpPr>
      <xdr:spPr>
        <a:xfrm>
          <a:off x="3637678" y="2551487"/>
          <a:ext cx="989612" cy="268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</xdr:txBody>
    </xdr:sp>
    <xdr:clientData/>
  </xdr:twoCellAnchor>
  <xdr:twoCellAnchor>
    <xdr:from>
      <xdr:col>3</xdr:col>
      <xdr:colOff>443341</xdr:colOff>
      <xdr:row>32</xdr:row>
      <xdr:rowOff>105638</xdr:rowOff>
    </xdr:from>
    <xdr:to>
      <xdr:col>5</xdr:col>
      <xdr:colOff>206016</xdr:colOff>
      <xdr:row>33</xdr:row>
      <xdr:rowOff>140275</xdr:rowOff>
    </xdr:to>
    <xdr:sp macro="" textlink="">
      <xdr:nvSpPr>
        <xdr:cNvPr id="14" name="TextovéPole 13"/>
        <xdr:cNvSpPr txBox="1"/>
      </xdr:nvSpPr>
      <xdr:spPr>
        <a:xfrm>
          <a:off x="2186416" y="7392263"/>
          <a:ext cx="981875" cy="272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W=</a:t>
          </a:r>
        </a:p>
      </xdr:txBody>
    </xdr:sp>
    <xdr:clientData/>
  </xdr:twoCellAnchor>
  <xdr:twoCellAnchor>
    <xdr:from>
      <xdr:col>5</xdr:col>
      <xdr:colOff>352425</xdr:colOff>
      <xdr:row>16</xdr:row>
      <xdr:rowOff>47625</xdr:rowOff>
    </xdr:from>
    <xdr:to>
      <xdr:col>7</xdr:col>
      <xdr:colOff>552450</xdr:colOff>
      <xdr:row>20</xdr:row>
      <xdr:rowOff>123825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3314700" y="3819525"/>
          <a:ext cx="1419225" cy="1000125"/>
        </a:xfrm>
        <a:prstGeom prst="line">
          <a:avLst/>
        </a:prstGeom>
        <a:noFill/>
        <a:ln w="9525" cap="sq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428625</xdr:colOff>
      <xdr:row>9</xdr:row>
      <xdr:rowOff>219075</xdr:rowOff>
    </xdr:from>
    <xdr:to>
      <xdr:col>8</xdr:col>
      <xdr:colOff>47625</xdr:colOff>
      <xdr:row>33</xdr:row>
      <xdr:rowOff>209550</xdr:rowOff>
    </xdr:to>
    <xdr:pic>
      <xdr:nvPicPr>
        <xdr:cNvPr id="16" name="Picture 250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43175"/>
          <a:ext cx="4229100" cy="519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238125</xdr:colOff>
      <xdr:row>19</xdr:row>
      <xdr:rowOff>238125</xdr:rowOff>
    </xdr:from>
    <xdr:to>
      <xdr:col>24</xdr:col>
      <xdr:colOff>552450</xdr:colOff>
      <xdr:row>31</xdr:row>
      <xdr:rowOff>171450</xdr:rowOff>
    </xdr:to>
    <xdr:pic>
      <xdr:nvPicPr>
        <xdr:cNvPr id="17" name="Picture 204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7175" y="4591050"/>
          <a:ext cx="981075" cy="262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295276</xdr:colOff>
      <xdr:row>27</xdr:row>
      <xdr:rowOff>165735</xdr:rowOff>
    </xdr:from>
    <xdr:to>
      <xdr:col>6</xdr:col>
      <xdr:colOff>123826</xdr:colOff>
      <xdr:row>29</xdr:row>
      <xdr:rowOff>87966</xdr:rowOff>
    </xdr:to>
    <xdr:sp macro="" textlink="">
      <xdr:nvSpPr>
        <xdr:cNvPr id="3" name="TextovéPole 2"/>
        <xdr:cNvSpPr txBox="1"/>
      </xdr:nvSpPr>
      <xdr:spPr>
        <a:xfrm>
          <a:off x="2733676" y="5309235"/>
          <a:ext cx="1047750" cy="303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W=</a:t>
          </a:r>
        </a:p>
      </xdr:txBody>
    </xdr:sp>
    <xdr:clientData/>
  </xdr:twoCellAnchor>
  <xdr:twoCellAnchor editAs="oneCell">
    <xdr:from>
      <xdr:col>0</xdr:col>
      <xdr:colOff>542925</xdr:colOff>
      <xdr:row>0</xdr:row>
      <xdr:rowOff>104775</xdr:rowOff>
    </xdr:from>
    <xdr:to>
      <xdr:col>8</xdr:col>
      <xdr:colOff>323850</xdr:colOff>
      <xdr:row>28</xdr:row>
      <xdr:rowOff>114300</xdr:rowOff>
    </xdr:to>
    <xdr:pic>
      <xdr:nvPicPr>
        <xdr:cNvPr id="4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04775"/>
          <a:ext cx="4657725" cy="534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295276</xdr:colOff>
      <xdr:row>27</xdr:row>
      <xdr:rowOff>165735</xdr:rowOff>
    </xdr:from>
    <xdr:to>
      <xdr:col>6</xdr:col>
      <xdr:colOff>123826</xdr:colOff>
      <xdr:row>29</xdr:row>
      <xdr:rowOff>87966</xdr:rowOff>
    </xdr:to>
    <xdr:sp macro="" textlink="">
      <xdr:nvSpPr>
        <xdr:cNvPr id="3" name="TextovéPole 2"/>
        <xdr:cNvSpPr txBox="1"/>
      </xdr:nvSpPr>
      <xdr:spPr>
        <a:xfrm>
          <a:off x="2733676" y="5309235"/>
          <a:ext cx="1047750" cy="303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W=</a:t>
          </a:r>
        </a:p>
      </xdr:txBody>
    </xdr:sp>
    <xdr:clientData/>
  </xdr:twoCellAnchor>
  <xdr:twoCellAnchor editAs="oneCell">
    <xdr:from>
      <xdr:col>0</xdr:col>
      <xdr:colOff>581025</xdr:colOff>
      <xdr:row>0</xdr:row>
      <xdr:rowOff>66675</xdr:rowOff>
    </xdr:from>
    <xdr:to>
      <xdr:col>8</xdr:col>
      <xdr:colOff>361950</xdr:colOff>
      <xdr:row>28</xdr:row>
      <xdr:rowOff>76200</xdr:rowOff>
    </xdr:to>
    <xdr:pic>
      <xdr:nvPicPr>
        <xdr:cNvPr id="4" name="Obrázek 4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66675"/>
          <a:ext cx="4657725" cy="534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F107"/>
  <sheetViews>
    <sheetView showGridLines="0" tabSelected="1" zoomScale="70" zoomScaleNormal="70" workbookViewId="0">
      <selection activeCell="K3" sqref="K3"/>
    </sheetView>
  </sheetViews>
  <sheetFormatPr defaultRowHeight="15" x14ac:dyDescent="0.25"/>
  <cols>
    <col min="1" max="1" width="2.7109375" customWidth="1"/>
    <col min="3" max="3" width="14.28515625" customWidth="1"/>
    <col min="9" max="9" width="12.140625" customWidth="1"/>
    <col min="10" max="10" width="21.42578125" customWidth="1"/>
    <col min="11" max="11" width="12.140625" customWidth="1"/>
    <col min="12" max="12" width="10.85546875" bestFit="1" customWidth="1"/>
    <col min="13" max="13" width="3.42578125" customWidth="1"/>
    <col min="15" max="15" width="11.42578125" customWidth="1"/>
    <col min="16" max="16" width="13.7109375" customWidth="1"/>
    <col min="17" max="17" width="8" customWidth="1"/>
    <col min="20" max="20" width="6.7109375" customWidth="1"/>
    <col min="22" max="22" width="11.42578125" customWidth="1"/>
    <col min="24" max="24" width="10" customWidth="1"/>
    <col min="25" max="25" width="12.140625" customWidth="1"/>
    <col min="26" max="26" width="18.85546875" bestFit="1" customWidth="1"/>
    <col min="27" max="27" width="11.28515625" customWidth="1"/>
    <col min="29" max="29" width="2.140625" customWidth="1"/>
    <col min="30" max="31" width="9.140625" hidden="1" customWidth="1"/>
    <col min="32" max="32" width="8.42578125" hidden="1" customWidth="1"/>
    <col min="33" max="33" width="15.57031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49.7109375" hidden="1" customWidth="1"/>
    <col min="39" max="39" width="60" hidden="1" customWidth="1"/>
    <col min="40" max="52" width="9.140625" hidden="1" customWidth="1"/>
    <col min="53" max="79" width="9.140625" customWidth="1"/>
  </cols>
  <sheetData>
    <row r="1" spans="1:53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AB1" s="1"/>
      <c r="AD1" s="2" t="s">
        <v>0</v>
      </c>
      <c r="AE1" s="3">
        <f>VLOOKUP(E5,AD3:AE11,2,FALSE)</f>
        <v>1</v>
      </c>
      <c r="AF1" s="4"/>
      <c r="AG1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5" t="s">
        <v>7</v>
      </c>
      <c r="AN1" s="6" t="s">
        <v>8</v>
      </c>
      <c r="AO1" s="6" t="s">
        <v>9</v>
      </c>
      <c r="AP1" s="6" t="s">
        <v>10</v>
      </c>
    </row>
    <row r="2" spans="1:53" ht="15.75" thickBot="1" x14ac:dyDescent="0.3">
      <c r="A2" s="7"/>
      <c r="B2" s="8" t="s">
        <v>11</v>
      </c>
      <c r="C2" s="8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1" t="str">
        <f>VLOOKUP(AG10,AG2:AR92,$AE$1+1,FALSE)</f>
        <v>VEDENÍ PRO VYSOKÝ PŘEKLAD (HL-2T)</v>
      </c>
      <c r="W2" s="11"/>
      <c r="X2" s="11"/>
      <c r="Y2" s="11"/>
      <c r="Z2" s="11"/>
      <c r="AA2" s="11"/>
      <c r="AB2" s="12"/>
      <c r="AD2" s="13" t="s">
        <v>12</v>
      </c>
      <c r="AE2" s="14" t="s">
        <v>13</v>
      </c>
      <c r="AF2" s="15"/>
      <c r="AG2" t="str">
        <f>VLOOKUP(AH2,AH2:AR92,$AE$1,FALSE)</f>
        <v xml:space="preserve">Zvolit jazyk: </v>
      </c>
      <c r="AH2" t="s">
        <v>14</v>
      </c>
      <c r="AI2" t="s">
        <v>15</v>
      </c>
      <c r="AJ2" s="16" t="s">
        <v>16</v>
      </c>
      <c r="AK2" t="s">
        <v>17</v>
      </c>
      <c r="AL2" s="16" t="s">
        <v>18</v>
      </c>
      <c r="AM2" s="17" t="s">
        <v>19</v>
      </c>
      <c r="AN2" t="s">
        <v>20</v>
      </c>
      <c r="AO2" t="s">
        <v>21</v>
      </c>
      <c r="AP2" t="s">
        <v>22</v>
      </c>
    </row>
    <row r="3" spans="1:53" ht="24" customHeight="1" thickBot="1" x14ac:dyDescent="0.35">
      <c r="A3" s="7"/>
      <c r="B3" s="18" t="s">
        <v>15</v>
      </c>
      <c r="C3" s="18"/>
      <c r="D3" s="9"/>
      <c r="E3" s="9"/>
      <c r="F3" s="19"/>
      <c r="G3" s="19"/>
      <c r="H3" s="20" t="str">
        <f>VLOOKUP(AG3,AG2:AR92,$AE$1+1,FALSE)</f>
        <v>Šířka otvoru</v>
      </c>
      <c r="I3" s="20"/>
      <c r="J3" s="9"/>
      <c r="K3" s="21"/>
      <c r="L3" s="22" t="s">
        <v>23</v>
      </c>
      <c r="M3" s="19"/>
      <c r="N3" s="19"/>
      <c r="O3" s="9"/>
      <c r="P3" s="9"/>
      <c r="Q3" s="9"/>
      <c r="R3" s="19"/>
      <c r="S3" s="19"/>
      <c r="T3" s="19"/>
      <c r="U3" s="19"/>
      <c r="V3" s="23"/>
      <c r="W3" s="23"/>
      <c r="X3" s="23"/>
      <c r="Y3" s="23"/>
      <c r="Z3" s="23"/>
      <c r="AA3" s="23"/>
      <c r="AB3" s="24"/>
      <c r="AD3" s="25" t="s">
        <v>2</v>
      </c>
      <c r="AE3" s="26">
        <v>1</v>
      </c>
      <c r="AF3" s="4"/>
      <c r="AG3" t="str">
        <f>VLOOKUP(AH3,AH3:AR92,$AE$1,FALSE)</f>
        <v>Šířka otvoru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s="17" t="s">
        <v>29</v>
      </c>
      <c r="AN3" t="s">
        <v>30</v>
      </c>
      <c r="AO3" t="s">
        <v>31</v>
      </c>
      <c r="AP3" t="s">
        <v>32</v>
      </c>
    </row>
    <row r="4" spans="1:53" ht="19.5" thickBot="1" x14ac:dyDescent="0.35">
      <c r="A4" s="7"/>
      <c r="B4" s="27" t="s">
        <v>33</v>
      </c>
      <c r="C4" s="18"/>
      <c r="D4" s="9"/>
      <c r="E4" s="19"/>
      <c r="F4" s="19"/>
      <c r="G4" s="19"/>
      <c r="H4" s="20"/>
      <c r="I4" s="20"/>
      <c r="J4" s="9"/>
      <c r="K4" s="28"/>
      <c r="L4" s="19"/>
      <c r="M4" s="19"/>
      <c r="N4" s="19"/>
      <c r="O4" s="9"/>
      <c r="P4" s="19"/>
      <c r="Q4" s="19"/>
      <c r="R4" s="19"/>
      <c r="S4" s="19"/>
      <c r="T4" s="19"/>
      <c r="U4" s="9"/>
      <c r="V4" s="9"/>
      <c r="W4" s="9"/>
      <c r="X4" s="29" t="str">
        <f>VLOOKUP(AG14,AG2:AR92,$AE$1+1,FALSE)</f>
        <v>Max. W x H 5000x5500 max. 25 m2</v>
      </c>
      <c r="Y4" s="29"/>
      <c r="Z4" s="29"/>
      <c r="AA4" s="19"/>
      <c r="AB4" s="30"/>
      <c r="AD4" s="25" t="s">
        <v>3</v>
      </c>
      <c r="AE4" s="26">
        <v>2</v>
      </c>
      <c r="AF4" s="4"/>
      <c r="AG4" t="str">
        <f>VLOOKUP(AH4,AH4:AR93,$AE$1,FALSE)</f>
        <v>Výška otvoru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s="17" t="s">
        <v>39</v>
      </c>
      <c r="AN4" t="s">
        <v>40</v>
      </c>
      <c r="AO4" t="s">
        <v>41</v>
      </c>
      <c r="AP4" t="s">
        <v>42</v>
      </c>
    </row>
    <row r="5" spans="1:53" ht="25.5" customHeight="1" thickBot="1" x14ac:dyDescent="0.35">
      <c r="A5" s="7"/>
      <c r="B5" s="27" t="s">
        <v>43</v>
      </c>
      <c r="C5" s="8"/>
      <c r="D5" s="9"/>
      <c r="E5" s="21" t="s">
        <v>2</v>
      </c>
      <c r="F5" s="19"/>
      <c r="G5" s="19"/>
      <c r="H5" s="20" t="str">
        <f>VLOOKUP(AG4,AG2:AR92,$AE$1+1,FALSE)</f>
        <v>Výška otvoru</v>
      </c>
      <c r="I5" s="20"/>
      <c r="J5" s="9"/>
      <c r="K5" s="21"/>
      <c r="L5" s="22" t="s">
        <v>23</v>
      </c>
      <c r="M5" s="19"/>
      <c r="N5" s="19"/>
      <c r="O5" s="20" t="str">
        <f>VLOOKUP(AH95,AH95:AR171,$AE$1,FALSE)</f>
        <v>Prosím, vyplňte pole, která jsou označena barevně!</v>
      </c>
      <c r="P5" s="19"/>
      <c r="Q5" s="19"/>
      <c r="R5" s="19"/>
      <c r="S5" s="19"/>
      <c r="T5" s="19"/>
      <c r="U5" s="9"/>
      <c r="V5" s="9"/>
      <c r="W5" s="9"/>
      <c r="X5" s="29" t="str">
        <f>VLOOKUP(AG11,AG2:AR92,$AE$1+1,FALSE)</f>
        <v>PRUŽINY NAD PŘEKLADEM</v>
      </c>
      <c r="Y5" s="29"/>
      <c r="Z5" s="29"/>
      <c r="AA5" s="19"/>
      <c r="AB5" s="30"/>
      <c r="AD5" s="25" t="s">
        <v>4</v>
      </c>
      <c r="AE5" s="26">
        <v>3</v>
      </c>
      <c r="AF5" s="4"/>
      <c r="AG5" t="str">
        <f>VLOOKUP(AH5,AH5:AR94,$AE$1,FALSE)</f>
        <v>POHLED ZEVNITŘ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s="17" t="s">
        <v>49</v>
      </c>
      <c r="AN5" t="s">
        <v>50</v>
      </c>
      <c r="AO5" t="s">
        <v>51</v>
      </c>
      <c r="AP5" t="s">
        <v>52</v>
      </c>
    </row>
    <row r="6" spans="1:53" ht="16.5" thickBot="1" x14ac:dyDescent="0.3">
      <c r="A6" s="7"/>
      <c r="B6" s="27" t="s">
        <v>53</v>
      </c>
      <c r="C6" s="8"/>
      <c r="D6" s="9"/>
      <c r="E6" s="19"/>
      <c r="F6" s="19"/>
      <c r="G6" s="19"/>
      <c r="H6" s="19"/>
      <c r="I6" s="19"/>
      <c r="J6" s="19"/>
      <c r="K6" s="28"/>
      <c r="L6" s="19"/>
      <c r="M6" s="19"/>
      <c r="N6" s="19"/>
      <c r="O6" s="19"/>
      <c r="P6" s="19"/>
      <c r="Q6" s="19"/>
      <c r="R6" s="19"/>
      <c r="S6" s="19"/>
      <c r="T6" s="19"/>
      <c r="U6" s="9"/>
      <c r="V6" s="9"/>
      <c r="W6" s="9"/>
      <c r="X6" s="29" t="str">
        <f>VLOOKUP(AG12,AG3:AR92,$AE$1+1,FALSE)</f>
        <v>pro HL&gt;1200 (F&gt;1450) a HL&lt;=3000 (F&lt;=3250)</v>
      </c>
      <c r="Y6" s="29"/>
      <c r="Z6" s="29"/>
      <c r="AA6" s="19"/>
      <c r="AB6" s="30"/>
      <c r="AD6" s="25" t="s">
        <v>5</v>
      </c>
      <c r="AE6" s="26">
        <v>4</v>
      </c>
      <c r="AF6" s="4"/>
      <c r="AG6" t="str">
        <f>VLOOKUP(AH6,AH6:AR96,$AE$1,FALSE)</f>
        <v>ŘEZ A-A</v>
      </c>
      <c r="AH6" t="s">
        <v>54</v>
      </c>
      <c r="AI6" t="s">
        <v>55</v>
      </c>
      <c r="AJ6" t="s">
        <v>56</v>
      </c>
      <c r="AK6" t="s">
        <v>57</v>
      </c>
      <c r="AL6" t="s">
        <v>58</v>
      </c>
      <c r="AM6" s="17" t="s">
        <v>59</v>
      </c>
      <c r="AN6" t="s">
        <v>60</v>
      </c>
      <c r="AO6" t="s">
        <v>61</v>
      </c>
      <c r="AP6" t="s">
        <v>62</v>
      </c>
    </row>
    <row r="7" spans="1:53" ht="24.75" customHeight="1" thickBot="1" x14ac:dyDescent="0.35">
      <c r="A7" s="7"/>
      <c r="B7" s="31" t="s">
        <v>19</v>
      </c>
      <c r="C7" s="8"/>
      <c r="D7" s="9"/>
      <c r="E7" s="19"/>
      <c r="F7" s="19"/>
      <c r="G7" s="9"/>
      <c r="H7" s="20" t="str">
        <f>VLOOKUP(AH62,AH62:AR142,$AE$1,FALSE)</f>
        <v>Volný prostor nad překladem</v>
      </c>
      <c r="I7" s="19"/>
      <c r="J7" s="32"/>
      <c r="K7" s="21"/>
      <c r="L7" s="22" t="s">
        <v>23</v>
      </c>
      <c r="M7" s="9"/>
      <c r="N7" s="19"/>
      <c r="O7" s="19"/>
      <c r="P7" s="19"/>
      <c r="Q7" s="19"/>
      <c r="R7" s="19"/>
      <c r="S7" s="19"/>
      <c r="T7" s="19"/>
      <c r="U7" s="9"/>
      <c r="V7" s="9"/>
      <c r="W7" s="9"/>
      <c r="X7" s="29" t="str">
        <f>VLOOKUP(AG13,AG2:AR92,$AE$1+1,FALSE)</f>
        <v>PANEL 40mm</v>
      </c>
      <c r="Y7" s="29"/>
      <c r="Z7" s="29"/>
      <c r="AA7" s="19"/>
      <c r="AB7" s="30"/>
      <c r="AD7" s="33" t="s">
        <v>6</v>
      </c>
      <c r="AE7" s="34">
        <v>5</v>
      </c>
      <c r="AF7" s="35"/>
      <c r="AG7" t="str">
        <f>VLOOKUP(AH7,AH7:AR97,$AE$1,FALSE)</f>
        <v>ŘEZ B-B</v>
      </c>
      <c r="AH7" t="s">
        <v>63</v>
      </c>
      <c r="AI7" t="s">
        <v>64</v>
      </c>
      <c r="AJ7" t="s">
        <v>65</v>
      </c>
      <c r="AK7" t="s">
        <v>66</v>
      </c>
      <c r="AL7" t="s">
        <v>67</v>
      </c>
      <c r="AM7" s="17" t="s">
        <v>68</v>
      </c>
      <c r="AN7" t="s">
        <v>69</v>
      </c>
      <c r="AO7" t="s">
        <v>70</v>
      </c>
      <c r="AP7" t="s">
        <v>71</v>
      </c>
    </row>
    <row r="8" spans="1:53" ht="16.5" thickBot="1" x14ac:dyDescent="0.3">
      <c r="A8" s="7"/>
      <c r="B8" s="36" t="s">
        <v>20</v>
      </c>
      <c r="C8" s="37"/>
      <c r="D8" s="19"/>
      <c r="E8" s="19"/>
      <c r="F8" s="9"/>
      <c r="G8" s="9"/>
      <c r="H8" s="19"/>
      <c r="I8" s="19"/>
      <c r="J8" s="19"/>
      <c r="K8" s="19"/>
      <c r="L8" s="19"/>
      <c r="M8" s="19"/>
      <c r="N8" s="9"/>
      <c r="O8" s="9"/>
      <c r="P8" s="19"/>
      <c r="Q8" s="19"/>
      <c r="R8" s="19"/>
      <c r="S8" s="9"/>
      <c r="T8" s="19"/>
      <c r="U8" s="9"/>
      <c r="V8" s="9"/>
      <c r="W8" s="9"/>
      <c r="Y8" s="29"/>
      <c r="Z8" s="29"/>
      <c r="AA8" s="19"/>
      <c r="AB8" s="30"/>
      <c r="AC8" s="38"/>
      <c r="AD8" s="34" t="s">
        <v>7</v>
      </c>
      <c r="AE8" s="34">
        <v>6</v>
      </c>
      <c r="AG8" t="str">
        <f>VLOOKUP(AH8,AH8:AR98,$AE$1,FALSE)</f>
        <v>POZNÁMKA:</v>
      </c>
      <c r="AH8" t="s">
        <v>72</v>
      </c>
      <c r="AI8" t="s">
        <v>73</v>
      </c>
      <c r="AJ8" t="s">
        <v>74</v>
      </c>
      <c r="AK8" t="s">
        <v>75</v>
      </c>
      <c r="AL8" t="s">
        <v>76</v>
      </c>
      <c r="AM8" s="17" t="s">
        <v>77</v>
      </c>
      <c r="AN8" t="s">
        <v>78</v>
      </c>
      <c r="AO8" t="s">
        <v>79</v>
      </c>
      <c r="AP8" t="s">
        <v>80</v>
      </c>
      <c r="BA8" s="38"/>
    </row>
    <row r="9" spans="1:53" ht="24.75" customHeight="1" thickBot="1" x14ac:dyDescent="0.35">
      <c r="A9" s="7"/>
      <c r="B9" s="36" t="s">
        <v>21</v>
      </c>
      <c r="C9" s="39"/>
      <c r="D9" s="19"/>
      <c r="E9" s="19"/>
      <c r="F9" s="19"/>
      <c r="G9" s="19"/>
      <c r="H9" s="40" t="str">
        <f>VLOOKUP(AG97,AG7:AR99,$AE$1+1,FALSE)</f>
        <v>Ovládání</v>
      </c>
      <c r="I9" s="19"/>
      <c r="J9" s="19"/>
      <c r="K9" s="41"/>
      <c r="L9" s="41"/>
      <c r="M9" s="19"/>
      <c r="N9" s="19"/>
      <c r="O9" s="42" t="str">
        <f>IF(OR(K9=AG98,K9=""),"",VLOOKUP(AG102,AG8:AR104,$AE$1+1,FALSE))</f>
        <v/>
      </c>
      <c r="P9" s="42"/>
      <c r="Q9" s="43"/>
      <c r="R9" s="43"/>
      <c r="S9" s="19"/>
      <c r="T9" s="19"/>
      <c r="U9" s="19"/>
      <c r="V9" s="19"/>
      <c r="W9" s="19"/>
      <c r="X9" s="19"/>
      <c r="Y9" s="19"/>
      <c r="Z9" s="19"/>
      <c r="AA9" s="19"/>
      <c r="AB9" s="30"/>
      <c r="AD9" s="44" t="s">
        <v>8</v>
      </c>
      <c r="AE9" s="45">
        <v>7</v>
      </c>
    </row>
    <row r="10" spans="1:53" ht="19.5" thickBot="1" x14ac:dyDescent="0.35">
      <c r="A10" s="7"/>
      <c r="B10" s="36" t="s">
        <v>22</v>
      </c>
      <c r="C10" s="46"/>
      <c r="D10" s="19"/>
      <c r="E10" s="20" t="str">
        <f>VLOOKUP(AG5,AG2:AR92,$AE$1+1,FALSE)</f>
        <v>POHLED ZEVNITŘ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7" t="s">
        <v>81</v>
      </c>
      <c r="R10" s="48" t="str">
        <f>L56</f>
        <v/>
      </c>
      <c r="S10" s="19"/>
      <c r="T10" s="20" t="str">
        <f>VLOOKUP(AG6,AG2:AR92,$AE$1+1,FALSE)</f>
        <v>ŘEZ A-A</v>
      </c>
      <c r="U10" s="19"/>
      <c r="V10" s="19"/>
      <c r="W10" s="19"/>
      <c r="X10" s="19"/>
      <c r="Y10" s="19"/>
      <c r="Z10" s="19"/>
      <c r="AA10" s="19"/>
      <c r="AB10" s="30"/>
      <c r="AD10" s="44" t="s">
        <v>9</v>
      </c>
      <c r="AE10" s="45">
        <v>8</v>
      </c>
      <c r="AG10" t="str">
        <f>VLOOKUP(AH10,AH10:AR100,$AE$1,FALSE)</f>
        <v>VEDENÍ PRO VYSOKÝ PŘEKLAD (HL-2T)</v>
      </c>
      <c r="AH10" t="s">
        <v>82</v>
      </c>
      <c r="AI10" t="s">
        <v>83</v>
      </c>
      <c r="AJ10" t="s">
        <v>84</v>
      </c>
      <c r="AK10" t="s">
        <v>85</v>
      </c>
      <c r="AL10" t="s">
        <v>86</v>
      </c>
      <c r="AM10" s="49" t="s">
        <v>87</v>
      </c>
      <c r="AN10" t="s">
        <v>88</v>
      </c>
      <c r="AO10" t="s">
        <v>89</v>
      </c>
      <c r="AP10" t="s">
        <v>90</v>
      </c>
    </row>
    <row r="11" spans="1:53" ht="15.75" thickBot="1" x14ac:dyDescent="0.3">
      <c r="A11" s="7"/>
      <c r="B11" s="50"/>
      <c r="C11" s="51"/>
      <c r="D11" s="52"/>
      <c r="E11" s="53"/>
      <c r="F11" s="51"/>
      <c r="G11" s="51">
        <f>IF($K$9=$AG$98,250,IF(AND($K$9=$AG$99,$Q$9=$AG$104),420,IF(AND($K$9=$AG$100,$Q$9=$AG$104),420,250)))</f>
        <v>250</v>
      </c>
      <c r="H11" s="19"/>
      <c r="I11" s="19"/>
      <c r="J11" s="19"/>
      <c r="K11" s="19"/>
      <c r="L11" s="19"/>
      <c r="M11" s="19"/>
      <c r="N11" s="19"/>
      <c r="O11" s="19"/>
      <c r="P11" s="19"/>
      <c r="Q11" s="47"/>
      <c r="R11" s="48"/>
      <c r="S11" s="19"/>
      <c r="T11" s="19"/>
      <c r="U11" s="19"/>
      <c r="V11" s="19"/>
      <c r="W11" s="19"/>
      <c r="X11" s="19"/>
      <c r="Y11" s="19"/>
      <c r="Z11" s="19"/>
      <c r="AA11" s="19"/>
      <c r="AB11" s="30"/>
      <c r="AD11" s="44" t="s">
        <v>10</v>
      </c>
      <c r="AE11" s="45">
        <v>9</v>
      </c>
      <c r="AG11" t="str">
        <f>VLOOKUP(AH11,AH11:AR101,$AE$1,FALSE)</f>
        <v>PRUŽINY NAD PŘEKLADEM</v>
      </c>
      <c r="AH11" t="s">
        <v>91</v>
      </c>
      <c r="AI11" t="s">
        <v>92</v>
      </c>
      <c r="AJ11" t="s">
        <v>93</v>
      </c>
      <c r="AK11" t="s">
        <v>94</v>
      </c>
      <c r="AL11" t="s">
        <v>95</v>
      </c>
      <c r="AM11" s="17" t="s">
        <v>96</v>
      </c>
      <c r="AN11" t="s">
        <v>97</v>
      </c>
      <c r="AO11" t="s">
        <v>98</v>
      </c>
      <c r="AP11" t="s">
        <v>99</v>
      </c>
    </row>
    <row r="12" spans="1:53" x14ac:dyDescent="0.25">
      <c r="A12" s="7"/>
      <c r="B12" s="54"/>
      <c r="C12" s="55">
        <f>IF($K$9=$AG$98,250,IF(AND($K$9=$AG$99,$Q$9=$AG$103),420,IF(AND($K$9=$AG$100,$Q$9=$AG$103),420,250)))</f>
        <v>250</v>
      </c>
      <c r="D12" s="53"/>
      <c r="E12" s="53"/>
      <c r="F12" s="53"/>
      <c r="G12" s="53"/>
      <c r="H12" s="56" t="str">
        <f>"Z="&amp;N63</f>
        <v>Z=NENÍ POŽADOVÁNO</v>
      </c>
      <c r="I12" s="19"/>
      <c r="J12" s="19"/>
      <c r="K12" s="19"/>
      <c r="L12" s="19"/>
      <c r="M12" s="19"/>
      <c r="N12" s="19"/>
      <c r="O12" s="19"/>
      <c r="P12" s="53"/>
      <c r="Q12" s="53"/>
      <c r="R12" s="57" t="str">
        <f>"X= "&amp;IF(R10&lt;=3000,L63,L61)</f>
        <v xml:space="preserve">X= </v>
      </c>
      <c r="S12" s="57"/>
      <c r="T12" s="53"/>
      <c r="U12" s="53"/>
      <c r="V12" s="53"/>
      <c r="W12" s="19"/>
      <c r="X12" s="19"/>
      <c r="Y12" s="19"/>
      <c r="Z12" s="19"/>
      <c r="AA12" s="19"/>
      <c r="AB12" s="30"/>
      <c r="AG12" t="str">
        <f>VLOOKUP(AH12,AH12:AR102,$AE$1,FALSE)</f>
        <v>pro HL&gt;1200 (F&gt;1450) a HL&lt;=3000 (F&lt;=3250)</v>
      </c>
      <c r="AH12" t="s">
        <v>100</v>
      </c>
      <c r="AI12" t="s">
        <v>101</v>
      </c>
      <c r="AJ12" s="16" t="s">
        <v>102</v>
      </c>
      <c r="AK12" t="s">
        <v>103</v>
      </c>
      <c r="AL12" t="s">
        <v>104</v>
      </c>
      <c r="AM12" s="49" t="s">
        <v>105</v>
      </c>
      <c r="AN12" t="s">
        <v>106</v>
      </c>
      <c r="AO12" t="s">
        <v>107</v>
      </c>
      <c r="AP12" t="s">
        <v>108</v>
      </c>
    </row>
    <row r="13" spans="1:53" ht="15" customHeight="1" x14ac:dyDescent="0.25">
      <c r="B13" s="58"/>
      <c r="C13" s="59"/>
      <c r="D13" s="55"/>
      <c r="E13" s="53"/>
      <c r="F13" s="53"/>
      <c r="G13" s="51"/>
      <c r="H13" s="56"/>
      <c r="I13" s="19"/>
      <c r="J13" s="19"/>
      <c r="K13" s="19"/>
      <c r="L13" s="19"/>
      <c r="M13" s="19"/>
      <c r="N13" s="19"/>
      <c r="O13" s="19"/>
      <c r="P13" s="53"/>
      <c r="Q13" s="53"/>
      <c r="R13" s="60" t="str">
        <f>"Y= "&amp;IF(R10&lt;=3000,0,L64)</f>
        <v xml:space="preserve">Y= </v>
      </c>
      <c r="S13" s="60"/>
      <c r="T13" s="61"/>
      <c r="U13" s="54"/>
      <c r="V13" s="54"/>
      <c r="W13" s="19"/>
      <c r="X13" s="19"/>
      <c r="Y13" s="19"/>
      <c r="Z13" s="19"/>
      <c r="AA13" s="19"/>
      <c r="AB13" s="30"/>
      <c r="AG13" t="str">
        <f>VLOOKUP(AH13,AH13:AR103,$AE$1,FALSE)</f>
        <v>PANEL 40mm</v>
      </c>
      <c r="AH13" t="s">
        <v>109</v>
      </c>
      <c r="AI13" t="s">
        <v>110</v>
      </c>
      <c r="AJ13" t="s">
        <v>111</v>
      </c>
      <c r="AK13" t="s">
        <v>112</v>
      </c>
      <c r="AL13" t="s">
        <v>113</v>
      </c>
      <c r="AM13" s="17" t="s">
        <v>114</v>
      </c>
      <c r="AN13" t="s">
        <v>111</v>
      </c>
      <c r="AO13" t="s">
        <v>115</v>
      </c>
      <c r="AP13" t="s">
        <v>116</v>
      </c>
    </row>
    <row r="14" spans="1:53" ht="15.75" customHeight="1" x14ac:dyDescent="0.25">
      <c r="B14" s="58"/>
      <c r="C14" s="54"/>
      <c r="D14" s="53"/>
      <c r="E14" s="53"/>
      <c r="F14" s="53"/>
      <c r="G14" s="53"/>
      <c r="H14" s="56"/>
      <c r="I14" s="19"/>
      <c r="J14" s="19"/>
      <c r="K14" s="19"/>
      <c r="L14" s="19"/>
      <c r="M14" s="19"/>
      <c r="N14" s="19"/>
      <c r="O14" s="19"/>
      <c r="P14" s="53"/>
      <c r="Q14" s="53"/>
      <c r="R14" s="53"/>
      <c r="S14" s="53"/>
      <c r="T14" s="61"/>
      <c r="U14" s="62"/>
      <c r="V14" s="54"/>
      <c r="W14" s="19"/>
      <c r="X14" s="19"/>
      <c r="Y14" s="19"/>
      <c r="Z14" s="19"/>
      <c r="AA14" s="19"/>
      <c r="AB14" s="30"/>
      <c r="AG14" t="str">
        <f>VLOOKUP(AH14,AH14:AR104,$AE$1,FALSE)</f>
        <v>Max. W x H 5000x5500 max. 25 m2</v>
      </c>
      <c r="AH14" t="s">
        <v>117</v>
      </c>
      <c r="AI14" t="s">
        <v>118</v>
      </c>
      <c r="AJ14" t="s">
        <v>118</v>
      </c>
      <c r="AK14" t="s">
        <v>118</v>
      </c>
      <c r="AL14" t="s">
        <v>118</v>
      </c>
      <c r="AM14" s="16" t="s">
        <v>118</v>
      </c>
      <c r="AN14" t="s">
        <v>118</v>
      </c>
      <c r="AO14" t="s">
        <v>118</v>
      </c>
      <c r="AP14" t="s">
        <v>119</v>
      </c>
    </row>
    <row r="15" spans="1:53" ht="18" customHeight="1" x14ac:dyDescent="0.25">
      <c r="B15" s="58"/>
      <c r="C15" s="63" t="str">
        <f>"J= "&amp;P62</f>
        <v xml:space="preserve">J= </v>
      </c>
      <c r="D15" s="53"/>
      <c r="E15" s="53"/>
      <c r="F15" s="53"/>
      <c r="G15" s="53"/>
      <c r="H15" s="56"/>
      <c r="I15" s="19"/>
      <c r="J15" s="19"/>
      <c r="K15" s="19"/>
      <c r="L15" s="19"/>
      <c r="M15" s="19"/>
      <c r="N15" s="19"/>
      <c r="O15" s="19"/>
      <c r="P15" s="53"/>
      <c r="Q15" s="53"/>
      <c r="R15" s="53"/>
      <c r="S15" s="53"/>
      <c r="T15" s="59"/>
      <c r="U15" s="54"/>
      <c r="V15" s="54"/>
      <c r="W15" s="19"/>
      <c r="X15" s="19"/>
      <c r="Y15" s="19"/>
      <c r="Z15" s="19"/>
      <c r="AA15" s="19"/>
      <c r="AB15" s="30"/>
      <c r="AK15" s="16"/>
      <c r="AL15" s="16"/>
    </row>
    <row r="16" spans="1:53" ht="15" customHeight="1" x14ac:dyDescent="0.25">
      <c r="B16" s="58"/>
      <c r="C16" s="63"/>
      <c r="D16" s="53"/>
      <c r="E16" s="53"/>
      <c r="F16" s="53"/>
      <c r="G16" s="53"/>
      <c r="H16" s="56"/>
      <c r="I16" s="19"/>
      <c r="J16" s="19"/>
      <c r="K16" s="19"/>
      <c r="L16" s="19"/>
      <c r="M16" s="19"/>
      <c r="N16" s="19"/>
      <c r="O16" s="19"/>
      <c r="P16" s="53"/>
      <c r="Q16" s="53"/>
      <c r="R16" s="53"/>
      <c r="S16" s="53"/>
      <c r="T16" s="54"/>
      <c r="U16" s="54"/>
      <c r="V16" s="54"/>
      <c r="W16" s="19"/>
      <c r="X16" s="19"/>
      <c r="Y16" s="19"/>
      <c r="Z16" s="19"/>
      <c r="AA16" s="19"/>
      <c r="AB16" s="30"/>
    </row>
    <row r="17" spans="2:58" ht="15" customHeight="1" x14ac:dyDescent="0.25">
      <c r="B17" s="64" t="str">
        <f>"F= "&amp;P55</f>
        <v xml:space="preserve">F= </v>
      </c>
      <c r="C17" s="63"/>
      <c r="D17" s="53"/>
      <c r="E17" s="53"/>
      <c r="F17" s="53"/>
      <c r="G17" s="53"/>
      <c r="H17" s="56"/>
      <c r="I17" s="19"/>
      <c r="J17" s="19"/>
      <c r="K17" s="19"/>
      <c r="L17" s="19"/>
      <c r="M17" s="19"/>
      <c r="N17" s="19"/>
      <c r="O17" s="19"/>
      <c r="P17" s="53"/>
      <c r="Q17" s="53"/>
      <c r="R17" s="53"/>
      <c r="S17" s="53"/>
      <c r="T17" s="65"/>
      <c r="U17" s="54"/>
      <c r="V17" s="54"/>
      <c r="W17" s="19"/>
      <c r="X17" s="19"/>
      <c r="Y17" s="19"/>
      <c r="Z17" s="19"/>
      <c r="AA17" s="19"/>
      <c r="AB17" s="30"/>
    </row>
    <row r="18" spans="2:58" ht="15" customHeight="1" x14ac:dyDescent="0.25">
      <c r="B18" s="64"/>
      <c r="C18" s="63"/>
      <c r="D18" s="53"/>
      <c r="E18" s="53"/>
      <c r="F18" s="53"/>
      <c r="G18" s="53"/>
      <c r="H18" s="56"/>
      <c r="I18" s="19"/>
      <c r="J18" s="19"/>
      <c r="K18" s="19"/>
      <c r="L18" s="19"/>
      <c r="M18" s="19"/>
      <c r="N18" s="19"/>
      <c r="O18" s="19"/>
      <c r="P18" s="53"/>
      <c r="Q18" s="53"/>
      <c r="R18" s="53"/>
      <c r="S18" s="53"/>
      <c r="T18" s="66" t="str">
        <f>$P$56</f>
        <v/>
      </c>
      <c r="U18" s="67"/>
      <c r="V18" s="68"/>
      <c r="W18" s="19"/>
      <c r="X18" s="19"/>
      <c r="Y18" s="19"/>
      <c r="Z18" s="19"/>
      <c r="AA18" s="19"/>
      <c r="AB18" s="30"/>
      <c r="AG18" t="str">
        <f>VLOOKUP(AH18,AH18:AR108,$AE$1,FALSE)</f>
        <v>Montáž na cihlové zdivo</v>
      </c>
      <c r="AH18" t="s">
        <v>120</v>
      </c>
      <c r="AI18" t="s">
        <v>121</v>
      </c>
      <c r="AJ18" t="s">
        <v>122</v>
      </c>
      <c r="AK18" t="s">
        <v>123</v>
      </c>
      <c r="AL18" t="s">
        <v>124</v>
      </c>
      <c r="AM18" s="17" t="s">
        <v>125</v>
      </c>
      <c r="AN18" t="s">
        <v>126</v>
      </c>
      <c r="AO18" t="s">
        <v>127</v>
      </c>
      <c r="AP18" t="s">
        <v>128</v>
      </c>
    </row>
    <row r="19" spans="2:58" ht="15.75" customHeight="1" x14ac:dyDescent="0.25">
      <c r="B19" s="64"/>
      <c r="C19" s="63"/>
      <c r="D19" s="53"/>
      <c r="E19" s="53"/>
      <c r="F19" s="53"/>
      <c r="G19" s="53"/>
      <c r="H19" s="56"/>
      <c r="I19" s="19"/>
      <c r="J19" s="19"/>
      <c r="K19" s="19"/>
      <c r="L19" s="19"/>
      <c r="M19" s="19"/>
      <c r="N19" s="19"/>
      <c r="O19" s="19"/>
      <c r="P19" s="53"/>
      <c r="Q19" s="53"/>
      <c r="R19" s="53"/>
      <c r="S19" s="53"/>
      <c r="T19" s="66"/>
      <c r="U19" s="67"/>
      <c r="V19" s="68"/>
      <c r="W19" s="9"/>
      <c r="X19" s="19"/>
      <c r="Y19" s="9"/>
      <c r="AA19" s="29"/>
      <c r="AB19" s="30"/>
      <c r="AC19" s="38"/>
      <c r="AG19" t="str">
        <f>VLOOKUP(AH19,AH19:AR109,$AE$1,FALSE)</f>
        <v>Montáž na porobeton</v>
      </c>
      <c r="AH19" t="s">
        <v>129</v>
      </c>
      <c r="AI19" t="s">
        <v>130</v>
      </c>
      <c r="AJ19" t="s">
        <v>131</v>
      </c>
      <c r="AK19" t="s">
        <v>132</v>
      </c>
      <c r="AL19" t="s">
        <v>133</v>
      </c>
      <c r="AM19" s="17" t="s">
        <v>134</v>
      </c>
      <c r="AN19" t="s">
        <v>135</v>
      </c>
      <c r="AO19" t="s">
        <v>136</v>
      </c>
      <c r="AP19" t="s">
        <v>137</v>
      </c>
    </row>
    <row r="20" spans="2:58" ht="27" x14ac:dyDescent="0.25">
      <c r="B20" s="58"/>
      <c r="C20" s="69"/>
      <c r="D20" s="53"/>
      <c r="E20" s="53"/>
      <c r="F20" s="53"/>
      <c r="G20" s="53"/>
      <c r="H20" s="19"/>
      <c r="I20" s="19"/>
      <c r="J20" s="19"/>
      <c r="K20" s="19"/>
      <c r="L20" s="19"/>
      <c r="M20" s="19"/>
      <c r="N20" s="19"/>
      <c r="O20" s="19"/>
      <c r="P20" s="53"/>
      <c r="Q20" s="53"/>
      <c r="R20" s="53"/>
      <c r="S20" s="53"/>
      <c r="T20" s="70" t="s">
        <v>138</v>
      </c>
      <c r="U20" s="71"/>
      <c r="V20" s="72"/>
      <c r="W20" s="9"/>
      <c r="X20" s="19"/>
      <c r="Y20" s="9"/>
      <c r="Z20" s="29"/>
      <c r="AA20" s="29"/>
      <c r="AB20" s="30"/>
      <c r="AC20" s="38"/>
      <c r="AG20" t="str">
        <f>VLOOKUP(AH20,AH20:AR110,$AE$1,FALSE)</f>
        <v>Montáž na opláštění</v>
      </c>
      <c r="AH20" t="s">
        <v>139</v>
      </c>
      <c r="AI20" s="73" t="s">
        <v>140</v>
      </c>
      <c r="AJ20" t="s">
        <v>141</v>
      </c>
      <c r="AK20" t="s">
        <v>142</v>
      </c>
      <c r="AL20" t="s">
        <v>143</v>
      </c>
      <c r="AM20" s="17" t="s">
        <v>144</v>
      </c>
      <c r="AN20" t="s">
        <v>145</v>
      </c>
      <c r="AO20" t="s">
        <v>146</v>
      </c>
      <c r="AP20" t="s">
        <v>147</v>
      </c>
    </row>
    <row r="21" spans="2:58" ht="15.75" x14ac:dyDescent="0.25">
      <c r="B21" s="58"/>
      <c r="C21" s="69"/>
      <c r="D21" s="53"/>
      <c r="E21" s="53"/>
      <c r="F21" s="53"/>
      <c r="G21" s="53"/>
      <c r="H21" s="19"/>
      <c r="I21" s="19" t="str">
        <f>AG35</f>
        <v>NEZBYTNÝ VOLNÝ PROSTOR</v>
      </c>
      <c r="J21" s="19"/>
      <c r="K21" s="19"/>
      <c r="L21" s="19"/>
      <c r="M21" s="19"/>
      <c r="N21" s="19"/>
      <c r="O21" s="19"/>
      <c r="P21" s="53"/>
      <c r="Q21" s="53"/>
      <c r="R21" s="53"/>
      <c r="S21" s="53"/>
      <c r="T21" s="54"/>
      <c r="U21" s="54"/>
      <c r="V21" s="74"/>
      <c r="W21" s="9"/>
      <c r="X21" s="19"/>
      <c r="Y21" s="9"/>
      <c r="Z21" s="29" t="str">
        <f>VLOOKUP($AG$18,$AG$2:$AR$92,$AE$1+1,FALSE)</f>
        <v>Montáž na cihlové zdivo</v>
      </c>
      <c r="AA21" s="29"/>
      <c r="AB21" s="30"/>
      <c r="AC21" s="38"/>
    </row>
    <row r="22" spans="2:58" ht="15.75" x14ac:dyDescent="0.25">
      <c r="B22" s="58"/>
      <c r="C22" s="69"/>
      <c r="D22" s="53"/>
      <c r="E22" s="53"/>
      <c r="F22" s="53"/>
      <c r="G22" s="53"/>
      <c r="H22" s="19"/>
      <c r="I22" s="19"/>
      <c r="J22" s="19"/>
      <c r="K22" s="19"/>
      <c r="L22" s="19"/>
      <c r="M22" s="19"/>
      <c r="N22" s="19"/>
      <c r="O22" s="19"/>
      <c r="P22" s="53"/>
      <c r="Q22" s="53"/>
      <c r="R22" s="53"/>
      <c r="S22" s="53"/>
      <c r="T22" s="54"/>
      <c r="U22" s="54"/>
      <c r="V22" s="74"/>
      <c r="W22" s="9"/>
      <c r="X22" s="19"/>
      <c r="Y22" s="9"/>
      <c r="Z22" s="29"/>
      <c r="AA22" s="29"/>
      <c r="AB22" s="30"/>
      <c r="AC22" s="38"/>
      <c r="AN22" t="s">
        <v>145</v>
      </c>
      <c r="AO22" t="s">
        <v>146</v>
      </c>
      <c r="AP22" t="s">
        <v>147</v>
      </c>
    </row>
    <row r="23" spans="2:58" ht="21" customHeight="1" x14ac:dyDescent="0.25">
      <c r="B23" s="75" t="str">
        <f>"H= "&amp;K5</f>
        <v xml:space="preserve">H= </v>
      </c>
      <c r="C23" s="69"/>
      <c r="D23" s="53"/>
      <c r="E23" s="53"/>
      <c r="F23" s="53"/>
      <c r="G23" s="53"/>
      <c r="H23" s="19"/>
      <c r="I23" s="29" t="str">
        <f>VLOOKUP(AG46,AG2:AR92,$AE$1+1,FALSE)</f>
        <v>nezbytný boční prostor pro motor nebo řetězový pohon ( L nebo R )</v>
      </c>
      <c r="J23" s="76"/>
      <c r="K23" s="29"/>
      <c r="L23" s="29"/>
      <c r="M23" s="29"/>
      <c r="N23" s="29"/>
      <c r="O23" s="29"/>
      <c r="P23" s="77"/>
      <c r="Q23" s="77"/>
      <c r="R23" s="53"/>
      <c r="S23" s="53"/>
      <c r="T23" s="54"/>
      <c r="U23" s="78" t="str">
        <f>$P$57</f>
        <v/>
      </c>
      <c r="V23" s="78"/>
      <c r="W23" s="9"/>
      <c r="X23" s="19"/>
      <c r="Y23" s="9"/>
      <c r="Z23" s="29"/>
      <c r="AA23" s="29"/>
      <c r="AB23" s="30"/>
      <c r="AC23" s="38"/>
      <c r="AG23" t="str">
        <f t="shared" ref="AG23:AG86" si="0">VLOOKUP(AH23,AH23:AR112,$AE$1,FALSE)</f>
        <v>PRÁCE, KTERÉ MUSÍ BÝT PROVEDENY ZÁKAZNÍKEM PŘED MONTÁŽÍ, POKUD NEBYLO DOHODNUTO JINAK</v>
      </c>
      <c r="AH23" t="s">
        <v>148</v>
      </c>
      <c r="AI23" t="s">
        <v>149</v>
      </c>
      <c r="AJ23" t="s">
        <v>150</v>
      </c>
      <c r="AK23" t="s">
        <v>151</v>
      </c>
      <c r="AL23" t="s">
        <v>152</v>
      </c>
      <c r="AM23" s="17" t="s">
        <v>153</v>
      </c>
      <c r="AN23" t="s">
        <v>154</v>
      </c>
      <c r="AO23" t="s">
        <v>155</v>
      </c>
      <c r="AP23" t="s">
        <v>156</v>
      </c>
    </row>
    <row r="24" spans="2:58" ht="15.75" x14ac:dyDescent="0.25">
      <c r="B24" s="75"/>
      <c r="C24" s="62"/>
      <c r="D24" s="53"/>
      <c r="E24" s="53"/>
      <c r="F24" s="53"/>
      <c r="G24" s="53"/>
      <c r="H24" s="19"/>
      <c r="I24" s="29"/>
      <c r="J24" s="76"/>
      <c r="K24" s="29"/>
      <c r="L24" s="29"/>
      <c r="M24" s="29"/>
      <c r="N24" s="29"/>
      <c r="O24" s="29"/>
      <c r="P24" s="77"/>
      <c r="Q24" s="77"/>
      <c r="R24" s="53"/>
      <c r="S24" s="53"/>
      <c r="T24" s="79">
        <f>K5</f>
        <v>0</v>
      </c>
      <c r="U24" s="78"/>
      <c r="V24" s="78"/>
      <c r="W24" s="9"/>
      <c r="X24" s="9"/>
      <c r="Y24" s="9"/>
      <c r="Z24" s="80" t="str">
        <f>VLOOKUP(AG19,AG2:AR92,$AE$1+1,FALSE)</f>
        <v>Montáž na porobeton</v>
      </c>
      <c r="AA24" s="80"/>
      <c r="AB24" s="81"/>
      <c r="AC24" s="38"/>
      <c r="AG24" t="str">
        <f t="shared" si="0"/>
        <v>Konstrukční:</v>
      </c>
      <c r="AH24" t="s">
        <v>157</v>
      </c>
      <c r="AI24" t="s">
        <v>158</v>
      </c>
      <c r="AJ24" t="s">
        <v>159</v>
      </c>
      <c r="AK24" t="s">
        <v>160</v>
      </c>
      <c r="AL24" t="s">
        <v>161</v>
      </c>
      <c r="AM24" s="17" t="s">
        <v>162</v>
      </c>
      <c r="AN24" t="s">
        <v>163</v>
      </c>
      <c r="AO24" t="s">
        <v>164</v>
      </c>
      <c r="AP24" t="s">
        <v>165</v>
      </c>
    </row>
    <row r="25" spans="2:58" ht="19.5" x14ac:dyDescent="0.25">
      <c r="B25" s="75"/>
      <c r="C25" s="54"/>
      <c r="D25" s="53"/>
      <c r="E25" s="53"/>
      <c r="F25" s="53"/>
      <c r="G25" s="53"/>
      <c r="H25" s="19"/>
      <c r="I25" s="29" t="str">
        <f>VLOOKUP(AG47,AG2:AR92,$AE$1+1,FALSE)</f>
        <v>montážní plocha pro řídící jednotku motoru, rozměr 250 x 400 mm</v>
      </c>
      <c r="J25" s="76"/>
      <c r="K25" s="29"/>
      <c r="L25" s="29"/>
      <c r="M25" s="29"/>
      <c r="N25" s="29"/>
      <c r="O25" s="29"/>
      <c r="P25" s="77"/>
      <c r="Q25" s="77"/>
      <c r="R25" s="53"/>
      <c r="S25" s="53"/>
      <c r="T25" s="79"/>
      <c r="U25" s="82" t="s">
        <v>166</v>
      </c>
      <c r="V25" s="82"/>
      <c r="W25" s="9"/>
      <c r="X25" s="9"/>
      <c r="Y25" s="9"/>
      <c r="Z25" s="80"/>
      <c r="AA25" s="80"/>
      <c r="AB25" s="81"/>
      <c r="AC25" s="38"/>
      <c r="AG25" t="str">
        <f t="shared" si="0"/>
        <v>Příprava montážních ploch pro vedení vrat a pro pružiny.</v>
      </c>
      <c r="AH25" t="s">
        <v>167</v>
      </c>
      <c r="AI25" t="s">
        <v>168</v>
      </c>
      <c r="AJ25" t="s">
        <v>169</v>
      </c>
      <c r="AK25" t="s">
        <v>170</v>
      </c>
      <c r="AL25" t="s">
        <v>171</v>
      </c>
      <c r="AM25" s="17" t="s">
        <v>172</v>
      </c>
      <c r="AN25" t="s">
        <v>173</v>
      </c>
      <c r="AO25" t="s">
        <v>174</v>
      </c>
      <c r="AP25" t="s">
        <v>175</v>
      </c>
      <c r="BF25" s="83"/>
    </row>
    <row r="26" spans="2:58" ht="15.75" x14ac:dyDescent="0.25">
      <c r="B26" s="75"/>
      <c r="C26" s="54"/>
      <c r="D26" s="53"/>
      <c r="E26" s="53"/>
      <c r="F26" s="53"/>
      <c r="G26" s="53"/>
      <c r="H26" s="19"/>
      <c r="I26" s="29" t="str">
        <f>VLOOKUP($AG$48,$AG$2:$AR$92,$AE$1+1,FALSE)</f>
        <v>osa cca 1.400 až 1.500 mm od podlahy</v>
      </c>
      <c r="J26" s="76"/>
      <c r="K26" s="29"/>
      <c r="L26" s="29"/>
      <c r="M26" s="29"/>
      <c r="N26" s="29"/>
      <c r="O26" s="29"/>
      <c r="P26" s="77"/>
      <c r="Q26" s="77"/>
      <c r="R26" s="53"/>
      <c r="S26" s="53"/>
      <c r="T26" s="79"/>
      <c r="U26" s="84"/>
      <c r="V26" s="74"/>
      <c r="W26" s="9"/>
      <c r="X26" s="9"/>
      <c r="Y26" s="9"/>
      <c r="Z26" s="29"/>
      <c r="AA26" s="76"/>
      <c r="AB26" s="30"/>
      <c r="AC26" s="38"/>
      <c r="AG26" t="str">
        <f t="shared" si="0"/>
        <v>Montáž vodorovného vedení může být max. 1 metr od pevné konstrukce.</v>
      </c>
      <c r="AH26" t="s">
        <v>176</v>
      </c>
      <c r="AI26" t="s">
        <v>177</v>
      </c>
      <c r="AJ26" t="s">
        <v>178</v>
      </c>
      <c r="AK26" t="s">
        <v>179</v>
      </c>
      <c r="AL26" t="s">
        <v>180</v>
      </c>
      <c r="AM26" s="85" t="s">
        <v>181</v>
      </c>
      <c r="AN26" t="s">
        <v>182</v>
      </c>
      <c r="AO26" t="s">
        <v>183</v>
      </c>
      <c r="AP26" t="s">
        <v>184</v>
      </c>
    </row>
    <row r="27" spans="2:58" ht="15.75" x14ac:dyDescent="0.25">
      <c r="B27" s="75"/>
      <c r="C27" s="54"/>
      <c r="D27" s="53"/>
      <c r="E27" s="53"/>
      <c r="F27" s="53"/>
      <c r="G27" s="53"/>
      <c r="H27" s="19"/>
      <c r="J27" s="76"/>
      <c r="K27" s="29"/>
      <c r="L27" s="29"/>
      <c r="M27" s="29"/>
      <c r="N27" s="29"/>
      <c r="O27" s="29"/>
      <c r="P27" s="77"/>
      <c r="Q27" s="77"/>
      <c r="R27" s="53"/>
      <c r="S27" s="53"/>
      <c r="T27" s="86" t="s">
        <v>185</v>
      </c>
      <c r="U27" s="87"/>
      <c r="V27" s="84"/>
      <c r="W27" s="9"/>
      <c r="X27" s="9"/>
      <c r="Y27" s="9"/>
      <c r="Z27" s="29"/>
      <c r="AA27" s="76"/>
      <c r="AB27" s="30"/>
      <c r="AC27" s="38"/>
      <c r="AG27" t="str">
        <f t="shared" si="0"/>
        <v>Nezbytné montážní plochy a volný prostor dle nákresu.</v>
      </c>
      <c r="AH27" t="s">
        <v>186</v>
      </c>
      <c r="AI27" t="s">
        <v>187</v>
      </c>
      <c r="AJ27" t="s">
        <v>188</v>
      </c>
      <c r="AK27" t="s">
        <v>189</v>
      </c>
      <c r="AL27" t="s">
        <v>190</v>
      </c>
      <c r="AM27" s="73" t="s">
        <v>191</v>
      </c>
      <c r="AN27" t="s">
        <v>192</v>
      </c>
      <c r="AO27" t="s">
        <v>193</v>
      </c>
      <c r="AP27" t="s">
        <v>194</v>
      </c>
    </row>
    <row r="28" spans="2:58" ht="19.5" customHeight="1" x14ac:dyDescent="0.25">
      <c r="B28" s="75"/>
      <c r="C28" s="54"/>
      <c r="D28" s="53"/>
      <c r="E28" s="53"/>
      <c r="F28" s="53"/>
      <c r="G28" s="53"/>
      <c r="H28" s="19"/>
      <c r="I28" s="29"/>
      <c r="J28" s="76"/>
      <c r="K28" s="29"/>
      <c r="L28" s="29"/>
      <c r="M28" s="29"/>
      <c r="N28" s="29"/>
      <c r="O28" s="29"/>
      <c r="P28" s="77"/>
      <c r="Q28" s="77"/>
      <c r="R28" s="53"/>
      <c r="S28" s="53"/>
      <c r="T28" s="86"/>
      <c r="U28" s="87"/>
      <c r="V28" s="84"/>
      <c r="W28" s="9"/>
      <c r="X28" s="9"/>
      <c r="Y28" s="9"/>
      <c r="Z28" s="29"/>
      <c r="AA28" s="76"/>
      <c r="AB28" s="30"/>
      <c r="AC28" s="38"/>
      <c r="AG28" t="str">
        <f t="shared" si="0"/>
        <v xml:space="preserve">Elekrická příprava (pro elektricky ovládaná sekční vrata): </v>
      </c>
      <c r="AH28" t="s">
        <v>195</v>
      </c>
      <c r="AI28" t="s">
        <v>196</v>
      </c>
      <c r="AJ28" t="s">
        <v>197</v>
      </c>
      <c r="AK28" t="s">
        <v>198</v>
      </c>
      <c r="AL28" t="s">
        <v>199</v>
      </c>
      <c r="AM28" s="17" t="s">
        <v>200</v>
      </c>
      <c r="AN28" t="s">
        <v>201</v>
      </c>
      <c r="AO28" t="s">
        <v>202</v>
      </c>
      <c r="AP28" t="s">
        <v>203</v>
      </c>
    </row>
    <row r="29" spans="2:58" ht="15.75" customHeight="1" x14ac:dyDescent="0.25">
      <c r="B29" s="75"/>
      <c r="C29" s="54"/>
      <c r="D29" s="53"/>
      <c r="E29" s="53"/>
      <c r="F29" s="53"/>
      <c r="G29" s="53"/>
      <c r="H29" s="19"/>
      <c r="I29" s="80" t="str">
        <f>VLOOKUP(AG49,AG2:AR92,$AE$1+1,FALSE)</f>
        <v>zásuvka CEE 16 A, 5P, 400 V, jištěno 6 A (10 A) jističem, proudový chránič I=30 mA</v>
      </c>
      <c r="J29" s="80"/>
      <c r="K29" s="80"/>
      <c r="L29" s="80"/>
      <c r="M29" s="80"/>
      <c r="N29" s="80"/>
      <c r="O29" s="88"/>
      <c r="P29" s="89"/>
      <c r="Q29" s="89"/>
      <c r="R29" s="53"/>
      <c r="S29" s="53"/>
      <c r="T29" s="54"/>
      <c r="U29" s="65"/>
      <c r="V29" s="90"/>
      <c r="W29" s="9"/>
      <c r="X29" s="9"/>
      <c r="Y29" s="9"/>
      <c r="Z29" s="80" t="str">
        <f>VLOOKUP(AG20,AG2:AR92,$AE$1+1,FALSE)</f>
        <v>Montáž na opláštění</v>
      </c>
      <c r="AA29" s="80"/>
      <c r="AB29" s="91"/>
      <c r="AC29" s="92"/>
      <c r="AG29" t="str">
        <f t="shared" si="0"/>
        <v>Zásuvka CEE 16 A, 5P, 400 V = zásuvka s nulovým a zemnícím vodičem</v>
      </c>
      <c r="AH29" t="s">
        <v>204</v>
      </c>
      <c r="AI29" t="s">
        <v>205</v>
      </c>
      <c r="AJ29" t="s">
        <v>206</v>
      </c>
      <c r="AK29" t="s">
        <v>207</v>
      </c>
      <c r="AL29" t="s">
        <v>208</v>
      </c>
      <c r="AM29" s="17" t="s">
        <v>209</v>
      </c>
      <c r="AN29" t="s">
        <v>210</v>
      </c>
      <c r="AO29" t="s">
        <v>211</v>
      </c>
      <c r="AP29" t="s">
        <v>212</v>
      </c>
    </row>
    <row r="30" spans="2:58" ht="15.75" customHeight="1" x14ac:dyDescent="0.25">
      <c r="B30" s="75"/>
      <c r="C30" s="54"/>
      <c r="D30" s="53"/>
      <c r="E30" s="53"/>
      <c r="F30" s="53"/>
      <c r="G30" s="53"/>
      <c r="H30" s="93"/>
      <c r="I30" s="80"/>
      <c r="J30" s="80"/>
      <c r="K30" s="80"/>
      <c r="L30" s="80"/>
      <c r="M30" s="80"/>
      <c r="N30" s="80"/>
      <c r="O30" s="88"/>
      <c r="P30" s="89"/>
      <c r="Q30" s="89"/>
      <c r="R30" s="53"/>
      <c r="S30" s="53"/>
      <c r="T30" s="54"/>
      <c r="U30" s="54"/>
      <c r="V30" s="74"/>
      <c r="W30" s="9"/>
      <c r="X30" s="9"/>
      <c r="Y30" s="9"/>
      <c r="Z30" s="80"/>
      <c r="AA30" s="80"/>
      <c r="AB30" s="91"/>
      <c r="AC30" s="92"/>
      <c r="AG30" t="str">
        <f t="shared" si="0"/>
        <v>Zajistit vhodnou montážní plochu pro řídící jednotku motoru 250 x 400 mm</v>
      </c>
      <c r="AH30" t="s">
        <v>213</v>
      </c>
      <c r="AI30" t="s">
        <v>214</v>
      </c>
      <c r="AJ30" t="s">
        <v>215</v>
      </c>
      <c r="AK30" t="s">
        <v>216</v>
      </c>
      <c r="AL30" t="s">
        <v>217</v>
      </c>
      <c r="AM30" s="17" t="s">
        <v>218</v>
      </c>
      <c r="AN30" t="s">
        <v>219</v>
      </c>
      <c r="AO30" t="s">
        <v>220</v>
      </c>
      <c r="AP30" t="s">
        <v>221</v>
      </c>
    </row>
    <row r="31" spans="2:58" x14ac:dyDescent="0.25">
      <c r="B31" s="58"/>
      <c r="C31" s="54"/>
      <c r="D31" s="53"/>
      <c r="E31" s="53"/>
      <c r="F31" s="53"/>
      <c r="G31" s="53"/>
      <c r="H31" s="93"/>
      <c r="I31" s="19"/>
      <c r="J31" s="19"/>
      <c r="K31" s="19"/>
      <c r="L31" s="19"/>
      <c r="M31" s="19"/>
      <c r="N31" s="19"/>
      <c r="O31" s="19"/>
      <c r="P31" s="53"/>
      <c r="Q31" s="53"/>
      <c r="R31" s="53"/>
      <c r="S31" s="53"/>
      <c r="T31" s="54"/>
      <c r="U31" s="54"/>
      <c r="V31" s="54"/>
      <c r="W31" s="19"/>
      <c r="X31" s="9"/>
      <c r="Y31" s="9"/>
      <c r="Z31" s="9"/>
      <c r="AA31" s="19"/>
      <c r="AB31" s="30"/>
    </row>
    <row r="32" spans="2:58" ht="18.75" x14ac:dyDescent="0.3">
      <c r="B32" s="58"/>
      <c r="C32" s="94"/>
      <c r="D32" s="53"/>
      <c r="E32" s="53"/>
      <c r="F32" s="53"/>
      <c r="G32" s="53"/>
      <c r="H32" s="19"/>
      <c r="I32" s="95"/>
      <c r="J32" s="19"/>
      <c r="K32" s="19"/>
      <c r="L32" s="19"/>
      <c r="M32" s="19"/>
      <c r="N32" s="19"/>
      <c r="O32" s="19"/>
      <c r="P32" s="53"/>
      <c r="Q32" s="53"/>
      <c r="R32" s="53"/>
      <c r="S32" s="53"/>
      <c r="T32" s="54"/>
      <c r="U32" s="54"/>
      <c r="V32" s="54"/>
      <c r="W32" s="19"/>
      <c r="X32" s="9"/>
      <c r="Y32" s="9"/>
      <c r="Z32" s="9"/>
      <c r="AA32" s="19"/>
      <c r="AB32" s="30"/>
    </row>
    <row r="33" spans="1:42" ht="18.75" customHeight="1" x14ac:dyDescent="0.25">
      <c r="B33" s="58"/>
      <c r="C33" s="96"/>
      <c r="D33" s="54"/>
      <c r="E33" s="97">
        <f>$K$3</f>
        <v>0</v>
      </c>
      <c r="F33" s="98"/>
      <c r="G33" s="98"/>
      <c r="H33" s="19"/>
      <c r="I33" s="19"/>
      <c r="J33" s="19"/>
      <c r="K33" s="19"/>
      <c r="L33" s="19"/>
      <c r="M33" s="19"/>
      <c r="N33" s="19"/>
      <c r="O33" s="19"/>
      <c r="P33" s="53"/>
      <c r="Q33" s="53"/>
      <c r="R33" s="53"/>
      <c r="S33" s="53"/>
      <c r="T33" s="53"/>
      <c r="U33" s="53"/>
      <c r="V33" s="53"/>
      <c r="W33" s="19"/>
      <c r="X33" s="9"/>
      <c r="Y33" s="9"/>
      <c r="Z33" s="9"/>
      <c r="AA33" s="19"/>
      <c r="AB33" s="30"/>
      <c r="AG33" t="str">
        <f t="shared" si="0"/>
        <v>NEZBYTNÁ MONTÁŽNÍ PLOCHA</v>
      </c>
      <c r="AH33" t="s">
        <v>222</v>
      </c>
      <c r="AI33" t="s">
        <v>223</v>
      </c>
      <c r="AJ33" t="s">
        <v>224</v>
      </c>
      <c r="AK33" t="s">
        <v>225</v>
      </c>
      <c r="AL33" t="s">
        <v>226</v>
      </c>
      <c r="AM33" s="17" t="s">
        <v>227</v>
      </c>
      <c r="AN33" t="s">
        <v>228</v>
      </c>
      <c r="AO33" t="s">
        <v>229</v>
      </c>
      <c r="AP33" t="s">
        <v>230</v>
      </c>
    </row>
    <row r="34" spans="1:42" ht="18.75" x14ac:dyDescent="0.3">
      <c r="B34" s="58"/>
      <c r="C34" s="96"/>
      <c r="D34" s="53"/>
      <c r="E34" s="97"/>
      <c r="F34" s="53"/>
      <c r="G34" s="53"/>
      <c r="H34" s="99"/>
      <c r="I34" s="19"/>
      <c r="J34" s="19"/>
      <c r="K34" s="19"/>
      <c r="L34" s="19"/>
      <c r="M34" s="19"/>
      <c r="N34" s="19"/>
      <c r="O34" s="19"/>
      <c r="P34" s="53"/>
      <c r="Q34" s="53"/>
      <c r="R34" s="53"/>
      <c r="S34" s="53"/>
      <c r="T34" s="53"/>
      <c r="U34" s="53"/>
      <c r="V34" s="53"/>
      <c r="W34" s="19"/>
      <c r="X34" s="9"/>
      <c r="Y34" s="9"/>
      <c r="Z34" s="9"/>
      <c r="AA34" s="19"/>
      <c r="AB34" s="30"/>
      <c r="AG34" t="str">
        <f t="shared" si="0"/>
        <v>DODATEČNÉ MONTÁŽNÍ PLOCHY PRO KONZOLY</v>
      </c>
      <c r="AH34" t="s">
        <v>231</v>
      </c>
      <c r="AI34" t="s">
        <v>232</v>
      </c>
      <c r="AJ34" t="s">
        <v>233</v>
      </c>
      <c r="AK34" t="s">
        <v>234</v>
      </c>
      <c r="AL34" s="16" t="s">
        <v>235</v>
      </c>
      <c r="AM34" s="17" t="s">
        <v>236</v>
      </c>
      <c r="AN34" t="s">
        <v>237</v>
      </c>
      <c r="AO34" t="s">
        <v>238</v>
      </c>
      <c r="AP34" t="s">
        <v>239</v>
      </c>
    </row>
    <row r="35" spans="1:42" ht="15.75" x14ac:dyDescent="0.25">
      <c r="B35" s="100"/>
      <c r="C35" s="19"/>
      <c r="D35" s="101"/>
      <c r="F35" s="19"/>
      <c r="G35" s="19"/>
      <c r="H35" s="19"/>
      <c r="I35" s="19"/>
      <c r="J35" s="19"/>
      <c r="K35" s="19"/>
      <c r="L35" s="29" t="str">
        <f>VLOOKUP(AG39,AG2:AR92,$AE$1+1,FALSE)</f>
        <v>sklon podlahy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9"/>
      <c r="Y35" s="9"/>
      <c r="Z35" s="9"/>
      <c r="AA35" s="19"/>
      <c r="AB35" s="30"/>
      <c r="AG35" t="str">
        <f t="shared" si="0"/>
        <v>NEZBYTNÝ VOLNÝ PROSTOR</v>
      </c>
      <c r="AH35" t="s">
        <v>240</v>
      </c>
      <c r="AI35" t="s">
        <v>241</v>
      </c>
      <c r="AJ35" t="s">
        <v>242</v>
      </c>
      <c r="AK35" t="s">
        <v>243</v>
      </c>
      <c r="AL35" t="s">
        <v>244</v>
      </c>
      <c r="AM35" s="17" t="s">
        <v>245</v>
      </c>
      <c r="AN35" t="s">
        <v>246</v>
      </c>
      <c r="AO35" t="s">
        <v>247</v>
      </c>
      <c r="AP35" t="s">
        <v>248</v>
      </c>
    </row>
    <row r="36" spans="1:42" ht="15.75" x14ac:dyDescent="0.25">
      <c r="B36" s="10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30"/>
      <c r="AG36" t="str">
        <f t="shared" si="0"/>
        <v>VOLNÝ PROSTOR PRO MOTOR/ŘETĚZ.PŘEVOD</v>
      </c>
      <c r="AH36" t="s">
        <v>249</v>
      </c>
      <c r="AI36" t="s">
        <v>250</v>
      </c>
      <c r="AJ36" t="s">
        <v>251</v>
      </c>
      <c r="AK36" t="s">
        <v>252</v>
      </c>
      <c r="AL36" s="102" t="s">
        <v>253</v>
      </c>
      <c r="AM36" s="17" t="s">
        <v>254</v>
      </c>
      <c r="AN36" t="s">
        <v>255</v>
      </c>
      <c r="AO36" t="s">
        <v>256</v>
      </c>
      <c r="AP36" t="s">
        <v>257</v>
      </c>
    </row>
    <row r="37" spans="1:42" ht="15.75" x14ac:dyDescent="0.25">
      <c r="B37" s="100"/>
      <c r="C37" s="19"/>
      <c r="D37" s="19"/>
      <c r="E37" s="19"/>
      <c r="F37" s="19"/>
      <c r="G37" s="9"/>
      <c r="H37" s="19"/>
      <c r="I37" s="19"/>
      <c r="J37" s="19"/>
      <c r="K37" s="19"/>
      <c r="L37" s="19"/>
      <c r="M37" s="9"/>
      <c r="N37" s="9"/>
      <c r="O37" s="2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30"/>
    </row>
    <row r="38" spans="1:42" ht="18.75" x14ac:dyDescent="0.3">
      <c r="B38" s="100"/>
      <c r="C38" s="19"/>
      <c r="D38" s="19"/>
      <c r="E38" s="20" t="str">
        <f>VLOOKUP(AG7,AG2:AR92,$AE$1+1,FALSE)</f>
        <v>ŘEZ B-B</v>
      </c>
      <c r="F38" s="19"/>
      <c r="G38" s="19"/>
      <c r="H38" s="19"/>
      <c r="I38" s="19"/>
      <c r="J38" s="19"/>
      <c r="K38" s="19"/>
      <c r="L38" s="19"/>
      <c r="M38" s="19"/>
      <c r="N38" s="29"/>
      <c r="O38" s="76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30"/>
    </row>
    <row r="39" spans="1:42" ht="15.75" x14ac:dyDescent="0.25">
      <c r="B39" s="10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9"/>
      <c r="O39" s="76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30"/>
      <c r="AG39" t="str">
        <f t="shared" si="0"/>
        <v>sklon podlahy</v>
      </c>
      <c r="AH39" t="s">
        <v>258</v>
      </c>
      <c r="AI39" t="s">
        <v>259</v>
      </c>
      <c r="AJ39" t="s">
        <v>260</v>
      </c>
      <c r="AK39" t="s">
        <v>261</v>
      </c>
      <c r="AL39" t="s">
        <v>262</v>
      </c>
      <c r="AM39" s="17" t="s">
        <v>263</v>
      </c>
      <c r="AN39" t="s">
        <v>264</v>
      </c>
      <c r="AO39" t="s">
        <v>265</v>
      </c>
      <c r="AP39" t="s">
        <v>266</v>
      </c>
    </row>
    <row r="40" spans="1:42" ht="15.75" x14ac:dyDescent="0.25">
      <c r="B40" s="100"/>
      <c r="C40" s="53"/>
      <c r="D40" s="53"/>
      <c r="E40" s="53"/>
      <c r="F40" s="53"/>
      <c r="G40" s="53"/>
      <c r="H40" s="53"/>
      <c r="I40" s="19"/>
      <c r="J40" s="19"/>
      <c r="K40" s="19"/>
      <c r="L40" s="19"/>
      <c r="M40" s="19"/>
      <c r="N40" s="9"/>
      <c r="O40" s="76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30"/>
      <c r="AG40" t="str">
        <f t="shared" si="0"/>
        <v>směrem ven</v>
      </c>
      <c r="AH40" t="s">
        <v>267</v>
      </c>
      <c r="AI40" t="s">
        <v>268</v>
      </c>
      <c r="AJ40" t="s">
        <v>269</v>
      </c>
      <c r="AK40" t="s">
        <v>270</v>
      </c>
      <c r="AL40" t="s">
        <v>271</v>
      </c>
      <c r="AM40" s="17" t="s">
        <v>272</v>
      </c>
      <c r="AN40" t="s">
        <v>273</v>
      </c>
      <c r="AO40" t="s">
        <v>274</v>
      </c>
    </row>
    <row r="41" spans="1:42" ht="15.75" x14ac:dyDescent="0.25">
      <c r="B41" s="100"/>
      <c r="C41" s="53"/>
      <c r="D41" s="53"/>
      <c r="E41" s="53"/>
      <c r="F41" s="53"/>
      <c r="G41" s="53"/>
      <c r="H41" s="53"/>
      <c r="I41" s="19"/>
      <c r="J41" s="19"/>
      <c r="K41" s="19"/>
      <c r="L41" s="19"/>
      <c r="M41" s="19"/>
      <c r="N41" s="29"/>
      <c r="O41" s="76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30"/>
      <c r="AG41" t="str">
        <f t="shared" si="0"/>
        <v>sklon 3%</v>
      </c>
      <c r="AH41" t="s">
        <v>275</v>
      </c>
      <c r="AI41" t="s">
        <v>276</v>
      </c>
      <c r="AJ41" t="s">
        <v>277</v>
      </c>
      <c r="AK41" t="s">
        <v>278</v>
      </c>
      <c r="AL41" t="s">
        <v>279</v>
      </c>
      <c r="AM41" s="17" t="s">
        <v>280</v>
      </c>
      <c r="AN41" t="s">
        <v>281</v>
      </c>
      <c r="AO41" t="s">
        <v>282</v>
      </c>
      <c r="AP41" t="s">
        <v>283</v>
      </c>
    </row>
    <row r="42" spans="1:42" ht="15.75" x14ac:dyDescent="0.25">
      <c r="B42" s="100"/>
      <c r="C42" s="53"/>
      <c r="D42" s="53"/>
      <c r="E42" s="53"/>
      <c r="F42" s="53"/>
      <c r="G42" s="53"/>
      <c r="H42" s="53"/>
      <c r="I42" s="19"/>
      <c r="J42" s="19"/>
      <c r="K42" s="19"/>
      <c r="L42" s="29"/>
      <c r="M42" s="19"/>
      <c r="N42" s="29"/>
      <c r="O42" s="76"/>
      <c r="P42" s="19"/>
      <c r="Q42" s="19"/>
      <c r="R42" s="19"/>
      <c r="S42" s="9"/>
      <c r="T42" s="9"/>
      <c r="U42" s="19"/>
      <c r="V42" s="19"/>
      <c r="W42" s="19"/>
      <c r="X42" s="19"/>
      <c r="Y42" s="19"/>
      <c r="Z42" s="19"/>
      <c r="AA42" s="19"/>
      <c r="AB42" s="30"/>
      <c r="AG42" t="str">
        <f t="shared" si="0"/>
        <v>směrem ven</v>
      </c>
      <c r="AH42" t="s">
        <v>267</v>
      </c>
      <c r="AI42" t="s">
        <v>284</v>
      </c>
      <c r="AJ42" t="s">
        <v>285</v>
      </c>
      <c r="AK42" t="s">
        <v>270</v>
      </c>
      <c r="AL42" t="s">
        <v>262</v>
      </c>
      <c r="AM42" s="17" t="s">
        <v>286</v>
      </c>
      <c r="AN42" t="s">
        <v>287</v>
      </c>
      <c r="AO42" t="s">
        <v>288</v>
      </c>
    </row>
    <row r="43" spans="1:42" ht="15.75" x14ac:dyDescent="0.25">
      <c r="B43" s="100"/>
      <c r="C43" s="53"/>
      <c r="D43" s="53"/>
      <c r="E43" s="53"/>
      <c r="F43" s="53"/>
      <c r="G43" s="53"/>
      <c r="H43" s="53"/>
      <c r="I43" s="19"/>
      <c r="J43" s="19"/>
      <c r="K43" s="19"/>
      <c r="L43" s="19"/>
      <c r="M43" s="19"/>
      <c r="N43" s="29"/>
      <c r="O43" s="76"/>
      <c r="P43" s="19"/>
      <c r="Q43" s="9"/>
      <c r="R43" s="19" t="str">
        <f>VLOOKUP(AG33,AG2:AR92,$AE$1+1,FALSE)</f>
        <v>NEZBYTNÁ MONTÁŽNÍ PLOCHA</v>
      </c>
      <c r="S43" s="9"/>
      <c r="T43" s="19"/>
      <c r="U43" s="19"/>
      <c r="V43" s="19"/>
      <c r="W43" s="9"/>
      <c r="X43" s="9"/>
      <c r="Y43" s="19" t="str">
        <f>VLOOKUP(AG35,AG4:AR93,$AE$1+1,FALSE)</f>
        <v>NEZBYTNÝ VOLNÝ PROSTOR</v>
      </c>
      <c r="Z43" s="19"/>
      <c r="AA43" s="19"/>
      <c r="AB43" s="30"/>
      <c r="AG43" t="str">
        <f t="shared" si="0"/>
        <v>sklon podlahy</v>
      </c>
      <c r="AH43" t="s">
        <v>258</v>
      </c>
      <c r="AI43" t="s">
        <v>289</v>
      </c>
      <c r="AJ43" t="s">
        <v>290</v>
      </c>
      <c r="AK43" t="s">
        <v>261</v>
      </c>
      <c r="AL43" t="s">
        <v>291</v>
      </c>
      <c r="AM43" s="17" t="s">
        <v>292</v>
      </c>
      <c r="AN43" t="s">
        <v>293</v>
      </c>
      <c r="AO43" t="s">
        <v>294</v>
      </c>
      <c r="AP43" t="s">
        <v>295</v>
      </c>
    </row>
    <row r="44" spans="1:42" ht="15.75" x14ac:dyDescent="0.25">
      <c r="B44" s="100"/>
      <c r="C44" s="53"/>
      <c r="D44" s="51" t="s">
        <v>296</v>
      </c>
      <c r="E44" s="57">
        <f>C12+G11+E33</f>
        <v>500</v>
      </c>
      <c r="F44" s="57"/>
      <c r="G44" s="53"/>
      <c r="H44" s="53"/>
      <c r="I44" s="19"/>
      <c r="J44" s="19"/>
      <c r="K44" s="19"/>
      <c r="L44" s="19"/>
      <c r="M44" s="19"/>
      <c r="N44" s="9"/>
      <c r="O44" s="76"/>
      <c r="P44" s="19"/>
      <c r="Q44" s="9"/>
      <c r="R44" s="19"/>
      <c r="S44" s="9"/>
      <c r="T44" s="19"/>
      <c r="U44" s="19"/>
      <c r="V44" s="19"/>
      <c r="W44" s="9"/>
      <c r="X44" s="9"/>
      <c r="Y44" s="19"/>
      <c r="Z44" s="19"/>
      <c r="AA44" s="19"/>
      <c r="AB44" s="30"/>
    </row>
    <row r="45" spans="1:42" x14ac:dyDescent="0.25">
      <c r="A45" s="7"/>
      <c r="B45" s="19"/>
      <c r="C45" s="53"/>
      <c r="D45" s="53"/>
      <c r="E45" s="53"/>
      <c r="F45" s="53"/>
      <c r="G45" s="53"/>
      <c r="H45" s="53"/>
      <c r="I45" s="19"/>
      <c r="J45" s="19"/>
      <c r="K45" s="19"/>
      <c r="L45" s="19"/>
      <c r="M45" s="19"/>
      <c r="N45" s="19"/>
      <c r="O45" s="9"/>
      <c r="P45" s="19"/>
      <c r="Q45" s="9"/>
      <c r="R45" s="19" t="str">
        <f>VLOOKUP(AG34,AG4:AR93,$AE$1+1,FALSE)</f>
        <v>DODATEČNÉ MONTÁŽNÍ PLOCHY PRO KONZOLY</v>
      </c>
      <c r="S45" s="19"/>
      <c r="T45" s="19"/>
      <c r="U45" s="19"/>
      <c r="V45" s="19"/>
      <c r="W45" s="9"/>
      <c r="X45" s="9"/>
      <c r="Y45" s="19" t="str">
        <f>VLOOKUP(AG36,AG4:AR93,$AE$1+1,FALSE)</f>
        <v>VOLNÝ PROSTOR PRO MOTOR/ŘETĚZ.PŘEVOD</v>
      </c>
      <c r="Z45" s="19"/>
      <c r="AA45" s="19"/>
      <c r="AB45" s="30"/>
    </row>
    <row r="46" spans="1:42" x14ac:dyDescent="0.25">
      <c r="A46" s="7"/>
      <c r="B46" s="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9"/>
      <c r="O46" s="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30"/>
      <c r="AG46" t="str">
        <f t="shared" si="0"/>
        <v>nezbytný boční prostor pro motor nebo řetězový pohon ( L nebo R )</v>
      </c>
      <c r="AH46" t="s">
        <v>297</v>
      </c>
      <c r="AI46" t="s">
        <v>298</v>
      </c>
      <c r="AJ46" t="s">
        <v>299</v>
      </c>
      <c r="AK46" t="s">
        <v>300</v>
      </c>
      <c r="AL46" t="s">
        <v>301</v>
      </c>
      <c r="AM46" s="17" t="s">
        <v>302</v>
      </c>
      <c r="AN46" t="s">
        <v>303</v>
      </c>
      <c r="AO46" t="s">
        <v>304</v>
      </c>
      <c r="AP46" t="s">
        <v>305</v>
      </c>
    </row>
    <row r="47" spans="1:42" ht="15.75" x14ac:dyDescent="0.25">
      <c r="A47" s="7"/>
      <c r="B47" s="29" t="str">
        <f>VLOOKUP(AG8,AG2:AR92,$AE$1+1,FALSE)</f>
        <v>POZNÁMKA:</v>
      </c>
      <c r="C47" s="29"/>
      <c r="D47" s="29"/>
      <c r="E47" s="29"/>
      <c r="F47" s="29"/>
      <c r="G47" s="29"/>
      <c r="H47" s="29"/>
      <c r="I47" s="29"/>
      <c r="J47" s="29"/>
      <c r="K47" s="29"/>
      <c r="L47" s="19"/>
      <c r="M47" s="19"/>
      <c r="N47" s="19"/>
      <c r="O47" s="19"/>
      <c r="P47" s="19"/>
      <c r="Q47" s="19"/>
      <c r="R47" s="103" t="str">
        <f>VLOOKUP(AG23,AG2:AR92,$AE$1+1,FALSE)</f>
        <v>PRÁCE, KTERÉ MUSÍ BÝT PROVEDENY ZÁKAZNÍKEM PŘED MONTÁŽÍ, POKUD NEBYLO DOHODNUTO JINAK</v>
      </c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G47" t="str">
        <f t="shared" si="0"/>
        <v>montážní plocha pro řídící jednotku motoru, rozměr 250 x 400 mm</v>
      </c>
      <c r="AH47" t="s">
        <v>306</v>
      </c>
      <c r="AI47" t="s">
        <v>307</v>
      </c>
      <c r="AJ47" t="s">
        <v>308</v>
      </c>
      <c r="AK47" t="s">
        <v>309</v>
      </c>
      <c r="AL47" t="s">
        <v>310</v>
      </c>
      <c r="AM47" s="17" t="s">
        <v>311</v>
      </c>
      <c r="AN47" t="s">
        <v>312</v>
      </c>
      <c r="AO47" t="s">
        <v>313</v>
      </c>
      <c r="AP47" t="s">
        <v>314</v>
      </c>
    </row>
    <row r="48" spans="1:42" ht="15.75" x14ac:dyDescent="0.25">
      <c r="A48" s="7"/>
      <c r="B48" s="76"/>
      <c r="C48" s="29"/>
      <c r="D48" s="29"/>
      <c r="E48" s="29"/>
      <c r="F48" s="29"/>
      <c r="G48" s="29"/>
      <c r="H48" s="29"/>
      <c r="I48" s="29"/>
      <c r="J48" s="29"/>
      <c r="K48" s="29"/>
      <c r="L48" s="19"/>
      <c r="M48" s="19"/>
      <c r="N48" s="19"/>
      <c r="O48" s="19"/>
      <c r="P48" s="19"/>
      <c r="Q48" s="19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/>
      <c r="AG48" t="str">
        <f t="shared" si="0"/>
        <v>osa cca 1.400 až 1.500 mm od podlahy</v>
      </c>
      <c r="AH48" t="s">
        <v>315</v>
      </c>
      <c r="AI48" t="s">
        <v>316</v>
      </c>
      <c r="AJ48" t="s">
        <v>317</v>
      </c>
      <c r="AK48" t="s">
        <v>318</v>
      </c>
      <c r="AL48" t="s">
        <v>319</v>
      </c>
      <c r="AM48" s="17" t="s">
        <v>320</v>
      </c>
      <c r="AN48" t="s">
        <v>321</v>
      </c>
      <c r="AO48" t="s">
        <v>322</v>
      </c>
      <c r="AP48" t="s">
        <v>323</v>
      </c>
    </row>
    <row r="49" spans="1:42" ht="15.75" x14ac:dyDescent="0.25">
      <c r="B49" s="106" t="str">
        <f>VLOOKUP(AG52,AG2:AR92,$AE$1+1,FALSE)</f>
        <v>Stěna nad překladem, stěny vedle otvoru a plochy pro montáž konzol musí být rovné a v jedné rovině.</v>
      </c>
      <c r="C49" s="29"/>
      <c r="D49" s="29"/>
      <c r="E49" s="29"/>
      <c r="F49" s="29"/>
      <c r="G49" s="29"/>
      <c r="H49" s="29"/>
      <c r="I49" s="29"/>
      <c r="J49" s="29"/>
      <c r="K49" s="29"/>
      <c r="L49" s="19"/>
      <c r="M49" s="19"/>
      <c r="N49" s="19"/>
      <c r="O49" s="19"/>
      <c r="P49" s="9"/>
      <c r="Q49" s="9"/>
      <c r="R49" s="19" t="str">
        <f>VLOOKUP(AG24,AG2:AR92,$AE$1+1,FALSE)</f>
        <v>Konstrukční:</v>
      </c>
      <c r="S49" s="9"/>
      <c r="T49" s="9"/>
      <c r="U49" s="9"/>
      <c r="V49" s="9"/>
      <c r="W49" s="9"/>
      <c r="X49" s="9"/>
      <c r="Y49" s="9"/>
      <c r="Z49" s="9"/>
      <c r="AA49" s="9"/>
      <c r="AB49" s="30"/>
      <c r="AC49" s="105"/>
      <c r="AG49" t="str">
        <f t="shared" si="0"/>
        <v>zásuvka CEE 16 A, 5P, 400 V, jištěno 6 A (10 A) jističem, proudový chránič I=30 mA</v>
      </c>
      <c r="AH49" t="s">
        <v>324</v>
      </c>
      <c r="AI49" t="s">
        <v>325</v>
      </c>
      <c r="AJ49" t="s">
        <v>326</v>
      </c>
      <c r="AK49" t="s">
        <v>327</v>
      </c>
      <c r="AL49" t="s">
        <v>328</v>
      </c>
      <c r="AM49" s="17" t="s">
        <v>329</v>
      </c>
      <c r="AN49" t="s">
        <v>330</v>
      </c>
      <c r="AO49" t="s">
        <v>331</v>
      </c>
      <c r="AP49" t="s">
        <v>332</v>
      </c>
    </row>
    <row r="50" spans="1:42" ht="15.75" x14ac:dyDescent="0.25">
      <c r="B50" s="106" t="str">
        <f>VLOOKUP(AG53,AG2:AR92,$AE$1+1,FALSE)</f>
        <v>Otvor musí být svislý a obdélníkový.</v>
      </c>
      <c r="C50" s="29"/>
      <c r="D50" s="29"/>
      <c r="E50" s="29"/>
      <c r="F50" s="29"/>
      <c r="G50" s="29"/>
      <c r="H50" s="29"/>
      <c r="I50" s="29"/>
      <c r="J50" s="29"/>
      <c r="K50" s="29"/>
      <c r="L50" s="19"/>
      <c r="M50" s="19"/>
      <c r="N50" s="19"/>
      <c r="O50" s="19"/>
      <c r="P50" s="9"/>
      <c r="Q50" s="9"/>
      <c r="R50" s="107" t="str">
        <f>VLOOKUP(AG25,AG2:AR92,$AE$1+1,FALSE)</f>
        <v>Příprava montážních ploch pro vedení vrat a pro pružiny.</v>
      </c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105"/>
    </row>
    <row r="51" spans="1:42" ht="15.75" customHeight="1" x14ac:dyDescent="0.25">
      <c r="B51" s="106" t="str">
        <f>VLOOKUP(AG54,AG2:AR92,$AE$1+1,FALSE)</f>
        <v>Podlaha musí být rovná a vodorovná.</v>
      </c>
      <c r="C51" s="29"/>
      <c r="D51" s="29"/>
      <c r="E51" s="29"/>
      <c r="F51" s="29"/>
      <c r="G51" s="29"/>
      <c r="H51" s="29"/>
      <c r="I51" s="29"/>
      <c r="J51" s="29"/>
      <c r="K51" s="29"/>
      <c r="L51" s="19"/>
      <c r="M51" s="19"/>
      <c r="N51" s="19"/>
      <c r="O51" s="19"/>
      <c r="P51" s="9"/>
      <c r="Q51" s="9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105"/>
    </row>
    <row r="52" spans="1:42" ht="16.5" thickBot="1" x14ac:dyDescent="0.3">
      <c r="B52" s="106"/>
      <c r="C52" s="29"/>
      <c r="D52" s="29"/>
      <c r="E52" s="29"/>
      <c r="F52" s="29"/>
      <c r="G52" s="29"/>
      <c r="H52" s="29"/>
      <c r="I52" s="29"/>
      <c r="J52" s="29"/>
      <c r="K52" s="29"/>
      <c r="L52" s="19"/>
      <c r="M52" s="19"/>
      <c r="N52" s="19"/>
      <c r="O52" s="19"/>
      <c r="P52" s="109"/>
      <c r="Q52" s="9"/>
      <c r="R52" s="107" t="str">
        <f>VLOOKUP(AG26,AG3:AR92,$AE$1+1,FALSE)</f>
        <v>Montáž vodorovného vedení může být max. 1 metr od pevné konstrukce.</v>
      </c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105"/>
      <c r="AG52" t="str">
        <f t="shared" si="0"/>
        <v>Stěna nad překladem, stěny vedle otvoru a plochy pro montáž konzol musí být rovné a v jedné rovině.</v>
      </c>
      <c r="AH52" t="s">
        <v>333</v>
      </c>
      <c r="AI52" t="s">
        <v>334</v>
      </c>
      <c r="AJ52" t="s">
        <v>335</v>
      </c>
      <c r="AK52" t="s">
        <v>336</v>
      </c>
      <c r="AL52" t="s">
        <v>337</v>
      </c>
      <c r="AM52" s="17" t="s">
        <v>338</v>
      </c>
      <c r="AN52" t="s">
        <v>339</v>
      </c>
      <c r="AO52" t="s">
        <v>340</v>
      </c>
      <c r="AP52" t="s">
        <v>341</v>
      </c>
    </row>
    <row r="53" spans="1:42" ht="15.75" thickBot="1" x14ac:dyDescent="0.3">
      <c r="B53" s="110" t="str">
        <f>VLOOKUP(AG57,AG2:AR92,$AE$1+1,FALSE)</f>
        <v>Rozměry jsou v mm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2"/>
      <c r="Q53" s="9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8"/>
      <c r="AC53" s="105"/>
      <c r="AG53" t="str">
        <f t="shared" si="0"/>
        <v>Otvor musí být svislý a obdélníkový.</v>
      </c>
      <c r="AH53" t="s">
        <v>342</v>
      </c>
      <c r="AI53" t="s">
        <v>343</v>
      </c>
      <c r="AJ53" t="s">
        <v>344</v>
      </c>
      <c r="AK53" t="s">
        <v>345</v>
      </c>
      <c r="AL53" t="s">
        <v>346</v>
      </c>
      <c r="AM53" s="17" t="s">
        <v>347</v>
      </c>
      <c r="AN53" t="s">
        <v>348</v>
      </c>
      <c r="AO53" t="s">
        <v>349</v>
      </c>
      <c r="AP53" t="s">
        <v>350</v>
      </c>
    </row>
    <row r="54" spans="1:42" ht="15.75" thickBot="1" x14ac:dyDescent="0.3">
      <c r="B54" s="113" t="s">
        <v>351</v>
      </c>
      <c r="C54" s="114" t="str">
        <f>VLOOKUP(AG58,AG2:AR92,$AE$1+1,FALSE)</f>
        <v>Šířka otvoru</v>
      </c>
      <c r="D54" s="115"/>
      <c r="E54" s="114"/>
      <c r="F54" s="116"/>
      <c r="G54" s="117" t="str">
        <f>VLOOKUP(AG70,AG6:AR95,$AE$1+1,FALSE)</f>
        <v>Ruční ovládání</v>
      </c>
      <c r="H54" s="118"/>
      <c r="I54" s="118"/>
      <c r="J54" s="118"/>
      <c r="K54" s="117"/>
      <c r="L54" s="119"/>
      <c r="M54" s="115" t="str">
        <f>VLOOKUP(AG77,AG6:AR95,$AE$1+1,FALSE)</f>
        <v>Volný prostor nad překladem</v>
      </c>
      <c r="N54" s="115"/>
      <c r="O54" s="115"/>
      <c r="P54" s="116"/>
      <c r="Q54" s="9"/>
      <c r="R54" s="19" t="str">
        <f>VLOOKUP(AG27,AG2:AR92,$AE$1+1,FALSE)</f>
        <v>Nezbytné montážní plochy a volný prostor dle nákresu.</v>
      </c>
      <c r="S54" s="19"/>
      <c r="T54" s="19"/>
      <c r="U54" s="19"/>
      <c r="V54" s="19"/>
      <c r="W54" s="19"/>
      <c r="X54" s="19"/>
      <c r="Y54" s="19"/>
      <c r="Z54" s="19"/>
      <c r="AA54" s="19"/>
      <c r="AB54" s="30"/>
      <c r="AG54" t="str">
        <f t="shared" si="0"/>
        <v>Podlaha musí být rovná a vodorovná.</v>
      </c>
      <c r="AH54" t="s">
        <v>352</v>
      </c>
      <c r="AI54" t="s">
        <v>353</v>
      </c>
      <c r="AJ54" t="s">
        <v>354</v>
      </c>
      <c r="AK54" t="s">
        <v>355</v>
      </c>
      <c r="AL54" t="s">
        <v>356</v>
      </c>
      <c r="AM54" s="17" t="s">
        <v>357</v>
      </c>
      <c r="AN54" t="s">
        <v>358</v>
      </c>
      <c r="AO54" t="s">
        <v>359</v>
      </c>
      <c r="AP54" t="s">
        <v>360</v>
      </c>
    </row>
    <row r="55" spans="1:42" ht="15.75" thickBot="1" x14ac:dyDescent="0.3">
      <c r="B55" s="113" t="s">
        <v>361</v>
      </c>
      <c r="C55" s="114" t="str">
        <f>VLOOKUP(AG59,AG3:AR92,$AE$1+1,FALSE)</f>
        <v>Výška otvoru</v>
      </c>
      <c r="D55" s="115"/>
      <c r="E55" s="115"/>
      <c r="F55" s="116"/>
      <c r="G55" s="113" t="s">
        <v>362</v>
      </c>
      <c r="H55" s="115" t="str">
        <f>VLOOKUP(AG71,AG6:AR95,$AE$1+1,FALSE)</f>
        <v>Obě strany</v>
      </c>
      <c r="I55" s="115"/>
      <c r="J55" s="120"/>
      <c r="K55" s="115"/>
      <c r="L55" s="121" t="s">
        <v>363</v>
      </c>
      <c r="M55" s="113" t="s">
        <v>364</v>
      </c>
      <c r="N55" s="122" t="s">
        <v>365</v>
      </c>
      <c r="O55" s="123"/>
      <c r="P55" s="124" t="str">
        <f>IF(K7="","",K7)</f>
        <v/>
      </c>
      <c r="Q55" s="9"/>
      <c r="R55" s="19" t="str">
        <f>VLOOKUP(AG28,AG2:AR92,$AE$1+1,FALSE)</f>
        <v xml:space="preserve">Elekrická příprava (pro elektricky ovládaná sekční vrata): </v>
      </c>
      <c r="S55" s="19"/>
      <c r="T55" s="19"/>
      <c r="U55" s="19"/>
      <c r="V55" s="19"/>
      <c r="W55" s="19"/>
      <c r="X55" s="19"/>
      <c r="Y55" s="19"/>
      <c r="Z55" s="19"/>
      <c r="AA55" s="19"/>
      <c r="AB55" s="30"/>
    </row>
    <row r="56" spans="1:42" ht="15.75" thickBot="1" x14ac:dyDescent="0.3">
      <c r="A56" s="7"/>
      <c r="B56" s="125" t="s">
        <v>366</v>
      </c>
      <c r="C56" s="114" t="str">
        <f>VLOOKUP(AG60,AG4:AR93,$AE$1+1,FALSE)</f>
        <v>High lift</v>
      </c>
      <c r="D56" s="120"/>
      <c r="E56" s="120"/>
      <c r="F56" s="116"/>
      <c r="G56" s="113" t="s">
        <v>367</v>
      </c>
      <c r="H56" s="115" t="str">
        <f>VLOOKUP(AG74,AG6:AR95,$AE$1+1,FALSE)</f>
        <v>Hloubka vedení</v>
      </c>
      <c r="I56" s="115"/>
      <c r="J56" s="115"/>
      <c r="K56" s="126" t="s">
        <v>368</v>
      </c>
      <c r="L56" s="116" t="str">
        <f>IF(OR(K3="",K5="",P55=""),"",K5-P56+950)</f>
        <v/>
      </c>
      <c r="M56" s="113" t="s">
        <v>369</v>
      </c>
      <c r="N56" s="115"/>
      <c r="O56" s="126" t="s">
        <v>370</v>
      </c>
      <c r="P56" s="116" t="str">
        <f>IF(OR(K3="",K5="",P55=""),"",P55-250)</f>
        <v/>
      </c>
      <c r="Q56" s="9"/>
      <c r="R56" s="19" t="str">
        <f>VLOOKUP(AG29,AG2:AR92,$AE$1+1,FALSE)</f>
        <v>Zásuvka CEE 16 A, 5P, 400 V = zásuvka s nulovým a zemnícím vodičem</v>
      </c>
      <c r="S56" s="19"/>
      <c r="T56" s="19"/>
      <c r="U56" s="19"/>
      <c r="V56" s="19"/>
      <c r="W56" s="19"/>
      <c r="X56" s="19"/>
      <c r="Y56" s="19"/>
      <c r="Z56" s="19"/>
      <c r="AA56" s="19"/>
      <c r="AB56" s="30"/>
    </row>
    <row r="57" spans="1:42" ht="15.75" thickBot="1" x14ac:dyDescent="0.3">
      <c r="A57" s="7"/>
      <c r="B57" s="113" t="s">
        <v>371</v>
      </c>
      <c r="C57" s="114" t="str">
        <f>VLOOKUP(AG61,AG4:AR93,$AE$1+1,FALSE)</f>
        <v>Výška stropu</v>
      </c>
      <c r="D57" s="115"/>
      <c r="E57" s="115"/>
      <c r="F57" s="116"/>
      <c r="G57" s="127" t="str">
        <f>VLOOKUP(AG72,AG6:AR95,$AE$1+1,FALSE)</f>
        <v>Ovládání elektricky nebo řetězovým převodem</v>
      </c>
      <c r="H57" s="128"/>
      <c r="I57" s="128"/>
      <c r="J57" s="128"/>
      <c r="K57" s="128"/>
      <c r="L57" s="129"/>
      <c r="M57" s="113" t="s">
        <v>372</v>
      </c>
      <c r="N57" s="115"/>
      <c r="O57" s="126" t="s">
        <v>373</v>
      </c>
      <c r="P57" s="130" t="str">
        <f>IF(OR(K3="",K5="",P55=""),"",K5+P55)</f>
        <v/>
      </c>
      <c r="Q57" s="9"/>
      <c r="R57" s="9"/>
      <c r="S57" s="9"/>
      <c r="T57" s="9"/>
      <c r="U57" s="109"/>
      <c r="V57" s="19"/>
      <c r="W57" s="19"/>
      <c r="X57" s="19"/>
      <c r="Y57" s="19"/>
      <c r="Z57" s="19"/>
      <c r="AA57" s="109"/>
      <c r="AB57" s="131"/>
      <c r="AG57" t="str">
        <f t="shared" si="0"/>
        <v>Rozměry jsou v mm</v>
      </c>
      <c r="AH57" t="s">
        <v>374</v>
      </c>
      <c r="AI57" t="s">
        <v>375</v>
      </c>
      <c r="AJ57" t="s">
        <v>376</v>
      </c>
      <c r="AK57" t="s">
        <v>377</v>
      </c>
      <c r="AL57" t="s">
        <v>378</v>
      </c>
      <c r="AM57" s="17" t="s">
        <v>379</v>
      </c>
      <c r="AN57" t="s">
        <v>380</v>
      </c>
      <c r="AO57" t="s">
        <v>381</v>
      </c>
      <c r="AP57" t="s">
        <v>382</v>
      </c>
    </row>
    <row r="58" spans="1:42" ht="15.75" thickBot="1" x14ac:dyDescent="0.3">
      <c r="B58" s="113" t="s">
        <v>383</v>
      </c>
      <c r="C58" s="114" t="str">
        <f>VLOOKUP(AG62,AG5:AR94,$AE$1+1,FALSE)</f>
        <v>Volný prostor nad překladem</v>
      </c>
      <c r="D58" s="115"/>
      <c r="E58" s="115"/>
      <c r="F58" s="116"/>
      <c r="G58" s="113" t="s">
        <v>362</v>
      </c>
      <c r="H58" s="115" t="str">
        <f>VLOOKUP(AG73,AG6:AR95,$AE$1+1,FALSE)</f>
        <v>Motor nebo řetěz. př.</v>
      </c>
      <c r="I58" s="115"/>
      <c r="J58" s="120"/>
      <c r="K58" s="115"/>
      <c r="L58" s="121" t="s">
        <v>384</v>
      </c>
      <c r="M58" s="132" t="str">
        <f>VLOOKUP(AG78,AG6:AR95,$AE$1+1,FALSE)</f>
        <v>Osa hřídele nad překladem</v>
      </c>
      <c r="N58" s="133"/>
      <c r="O58" s="133"/>
      <c r="P58" s="134"/>
      <c r="Q58" s="19"/>
      <c r="R58" s="135" t="str">
        <f>VLOOKUP(AG81,AG2:AR92,$AE$1+1,FALSE)</f>
        <v>Sestavil:</v>
      </c>
      <c r="S58" s="136"/>
      <c r="T58" s="135" t="str">
        <f>VLOOKUP(AG82,AG2:AR92,$AE$1+1,FALSE)</f>
        <v>Upravil:</v>
      </c>
      <c r="U58" s="137"/>
      <c r="V58" s="135" t="str">
        <f>VLOOKUP(AG83,AG2:AR92,$AE$1+1,FALSE)</f>
        <v>Schváleno - datum:</v>
      </c>
      <c r="W58" s="136"/>
      <c r="X58" s="137" t="str">
        <f>VLOOKUP(AG84,AG2:AR92,$AE$1+1,FALSE)</f>
        <v>Název souboru:</v>
      </c>
      <c r="Y58" s="136"/>
      <c r="Z58" s="138" t="str">
        <f>VLOOKUP(AG85,AG2:AR92,$AE$1+1,FALSE)</f>
        <v>Datum:</v>
      </c>
      <c r="AA58" s="139" t="str">
        <f>VLOOKUP(AG86,AG2:AR92,$AE$1+1,FALSE)</f>
        <v>Měřítko</v>
      </c>
      <c r="AB58" s="140" t="str">
        <f>VLOOKUP(AG87,AG2:AR92,$AE$1+1,FALSE)</f>
        <v xml:space="preserve">Formát: </v>
      </c>
      <c r="AG58" t="str">
        <f t="shared" si="0"/>
        <v>Šířka otvoru</v>
      </c>
      <c r="AH58" t="s">
        <v>24</v>
      </c>
      <c r="AI58" t="s">
        <v>25</v>
      </c>
      <c r="AJ58" t="s">
        <v>26</v>
      </c>
      <c r="AK58" t="s">
        <v>27</v>
      </c>
      <c r="AL58" t="s">
        <v>28</v>
      </c>
      <c r="AM58" s="17" t="s">
        <v>29</v>
      </c>
      <c r="AN58" t="s">
        <v>30</v>
      </c>
      <c r="AO58" t="s">
        <v>31</v>
      </c>
      <c r="AP58" t="s">
        <v>385</v>
      </c>
    </row>
    <row r="59" spans="1:42" ht="15.75" customHeight="1" thickBot="1" x14ac:dyDescent="0.3">
      <c r="B59" s="113" t="s">
        <v>386</v>
      </c>
      <c r="C59" s="114" t="str">
        <f>VLOOKUP(AG63,AG6:AR95,$AE$1+1,FALSE)</f>
        <v>Výška montážní plochy nad otvorem</v>
      </c>
      <c r="D59" s="115"/>
      <c r="E59" s="115"/>
      <c r="F59" s="116"/>
      <c r="G59" s="113" t="s">
        <v>367</v>
      </c>
      <c r="H59" s="115" t="str">
        <f>VLOOKUP(AG74,AG6:AR95,$AE$1+1,FALSE)</f>
        <v>Hloubka vedení</v>
      </c>
      <c r="I59" s="115"/>
      <c r="J59" s="115"/>
      <c r="K59" s="126" t="s">
        <v>368</v>
      </c>
      <c r="L59" s="116" t="str">
        <f>IF(OR(K3="",K5="",P55=""),"",K5-P56+950)</f>
        <v/>
      </c>
      <c r="M59" s="113" t="s">
        <v>387</v>
      </c>
      <c r="N59" s="115"/>
      <c r="O59" s="115"/>
      <c r="P59" s="116">
        <v>670</v>
      </c>
      <c r="Q59" s="19"/>
      <c r="R59" s="141" t="s">
        <v>388</v>
      </c>
      <c r="S59" s="136"/>
      <c r="T59" s="135" t="s">
        <v>389</v>
      </c>
      <c r="U59" s="137"/>
      <c r="V59" s="142">
        <v>44232</v>
      </c>
      <c r="W59" s="136"/>
      <c r="X59" s="143" t="s">
        <v>390</v>
      </c>
      <c r="Y59" s="144"/>
      <c r="Z59" s="142">
        <v>44232</v>
      </c>
      <c r="AA59" s="136"/>
      <c r="AB59" s="145" t="s">
        <v>391</v>
      </c>
      <c r="AG59" t="str">
        <f t="shared" si="0"/>
        <v>Výška otvoru</v>
      </c>
      <c r="AH59" t="s">
        <v>34</v>
      </c>
      <c r="AI59" t="s">
        <v>35</v>
      </c>
      <c r="AJ59" t="s">
        <v>36</v>
      </c>
      <c r="AK59" t="s">
        <v>37</v>
      </c>
      <c r="AL59" t="s">
        <v>38</v>
      </c>
      <c r="AM59" s="17" t="s">
        <v>39</v>
      </c>
      <c r="AN59" t="s">
        <v>40</v>
      </c>
      <c r="AO59" t="s">
        <v>41</v>
      </c>
      <c r="AP59" t="s">
        <v>392</v>
      </c>
    </row>
    <row r="60" spans="1:42" ht="15.75" customHeight="1" thickBot="1" x14ac:dyDescent="0.3">
      <c r="B60" s="113" t="s">
        <v>393</v>
      </c>
      <c r="C60" s="114" t="str">
        <f>VLOOKUP(AG64,AG7:AR96,$AE$1+1,FALSE)</f>
        <v>Volný prostor vlevo</v>
      </c>
      <c r="D60" s="115"/>
      <c r="E60" s="115"/>
      <c r="F60" s="116"/>
      <c r="G60" s="117" t="str">
        <f>VLOOKUP(AG75,AG6:AR95,$AE$1+1,FALSE)</f>
        <v>Kotvící bod, když je</v>
      </c>
      <c r="H60" s="117"/>
      <c r="I60" s="117" t="s">
        <v>394</v>
      </c>
      <c r="J60" s="117"/>
      <c r="K60" s="117"/>
      <c r="L60" s="119"/>
      <c r="M60" s="113"/>
      <c r="N60" s="115"/>
      <c r="O60" s="115"/>
      <c r="P60" s="146"/>
      <c r="Q60" s="19"/>
      <c r="R60" s="147" t="s">
        <v>395</v>
      </c>
      <c r="S60" s="148"/>
      <c r="T60" s="148"/>
      <c r="U60" s="149"/>
      <c r="V60" s="150" t="str">
        <f>VLOOKUP(AG88,AG2:AR92,$AE$1+1,FALSE)</f>
        <v>STAVEBNÍ PŘIPRAVENOST VEDENÍ                        S PŘEDMONT. HŘÍDELÍ PRO VYSOKÝ PŘEKLAD (HL-2T) HL&gt;1200</v>
      </c>
      <c r="W60" s="151"/>
      <c r="X60" s="151"/>
      <c r="Y60" s="151"/>
      <c r="Z60" s="151"/>
      <c r="AA60" s="151"/>
      <c r="AB60" s="152"/>
      <c r="AG60" t="str">
        <f t="shared" si="0"/>
        <v>High lift</v>
      </c>
      <c r="AH60" t="s">
        <v>396</v>
      </c>
      <c r="AI60" t="s">
        <v>396</v>
      </c>
      <c r="AJ60" t="s">
        <v>397</v>
      </c>
      <c r="AK60" t="s">
        <v>398</v>
      </c>
      <c r="AL60" t="s">
        <v>399</v>
      </c>
      <c r="AM60" s="153" t="s">
        <v>396</v>
      </c>
      <c r="AN60" t="s">
        <v>400</v>
      </c>
      <c r="AO60" t="s">
        <v>401</v>
      </c>
      <c r="AP60" t="s">
        <v>402</v>
      </c>
    </row>
    <row r="61" spans="1:42" ht="15.75" customHeight="1" thickBot="1" x14ac:dyDescent="0.3">
      <c r="B61" s="113" t="s">
        <v>403</v>
      </c>
      <c r="C61" s="114" t="str">
        <f>VLOOKUP(AG65,AG8:AR97,$AE$1+1,FALSE)</f>
        <v>Volný prostor vravo</v>
      </c>
      <c r="D61" s="115"/>
      <c r="E61" s="115"/>
      <c r="F61" s="116"/>
      <c r="G61" s="113" t="s">
        <v>404</v>
      </c>
      <c r="H61" s="111" t="str">
        <f>VLOOKUP(AG76,AG6:AR95,$AE$1+1,FALSE)</f>
        <v>Kotvící bod</v>
      </c>
      <c r="I61" s="111"/>
      <c r="J61" s="111"/>
      <c r="K61" s="154" t="s">
        <v>405</v>
      </c>
      <c r="L61" s="112" t="str">
        <f>IF(OR(K3="",K5="",P55=""),"",K5-P56)</f>
        <v/>
      </c>
      <c r="M61" s="113"/>
      <c r="N61" s="115"/>
      <c r="O61" s="115"/>
      <c r="P61" s="116"/>
      <c r="Q61" s="19"/>
      <c r="R61" s="155"/>
      <c r="S61" s="156"/>
      <c r="T61" s="156"/>
      <c r="U61" s="157"/>
      <c r="V61" s="158"/>
      <c r="W61" s="159"/>
      <c r="X61" s="159"/>
      <c r="Y61" s="159"/>
      <c r="Z61" s="159"/>
      <c r="AA61" s="159"/>
      <c r="AB61" s="160"/>
      <c r="AG61" t="str">
        <f t="shared" si="0"/>
        <v>Výška stropu</v>
      </c>
      <c r="AH61" t="s">
        <v>406</v>
      </c>
      <c r="AI61" t="s">
        <v>407</v>
      </c>
      <c r="AJ61" t="s">
        <v>408</v>
      </c>
      <c r="AK61" t="s">
        <v>409</v>
      </c>
      <c r="AL61" t="s">
        <v>410</v>
      </c>
      <c r="AM61" s="153" t="s">
        <v>411</v>
      </c>
      <c r="AN61" t="s">
        <v>412</v>
      </c>
      <c r="AO61" t="s">
        <v>413</v>
      </c>
      <c r="AP61" t="s">
        <v>414</v>
      </c>
    </row>
    <row r="62" spans="1:42" ht="15.75" customHeight="1" thickBot="1" x14ac:dyDescent="0.3">
      <c r="B62" s="113" t="s">
        <v>415</v>
      </c>
      <c r="C62" s="114" t="str">
        <f>VLOOKUP(AG66,AG10:AR98,$AE$1+1,FALSE)</f>
        <v>Hloubka vedení</v>
      </c>
      <c r="D62" s="115"/>
      <c r="E62" s="115"/>
      <c r="F62" s="116"/>
      <c r="G62" s="18" t="str">
        <f>VLOOKUP(AG75,AG6:AR95,$AE$1+1,FALSE)</f>
        <v>Kotvící bod, když je</v>
      </c>
      <c r="H62" s="18"/>
      <c r="I62" s="117" t="s">
        <v>416</v>
      </c>
      <c r="J62" s="18"/>
      <c r="K62" s="18"/>
      <c r="L62" s="18"/>
      <c r="M62" s="125" t="s">
        <v>417</v>
      </c>
      <c r="N62" s="120"/>
      <c r="O62" s="161" t="s">
        <v>418</v>
      </c>
      <c r="P62" s="162" t="str">
        <f>IF(OR(K3="",K5="",P55=""),"",P56+220)</f>
        <v/>
      </c>
      <c r="Q62" s="19"/>
      <c r="R62" s="100"/>
      <c r="S62" s="19"/>
      <c r="T62" s="19"/>
      <c r="U62" s="19"/>
      <c r="V62" s="158"/>
      <c r="W62" s="159"/>
      <c r="X62" s="159"/>
      <c r="Y62" s="159"/>
      <c r="Z62" s="159"/>
      <c r="AA62" s="159"/>
      <c r="AB62" s="160"/>
      <c r="AG62" t="str">
        <f t="shared" si="0"/>
        <v>Volný prostor nad překladem</v>
      </c>
      <c r="AH62" t="s">
        <v>419</v>
      </c>
      <c r="AI62" t="s">
        <v>420</v>
      </c>
      <c r="AJ62" t="s">
        <v>421</v>
      </c>
      <c r="AK62" t="s">
        <v>422</v>
      </c>
      <c r="AL62" t="s">
        <v>423</v>
      </c>
      <c r="AM62" s="153" t="s">
        <v>424</v>
      </c>
      <c r="AN62" t="s">
        <v>425</v>
      </c>
      <c r="AO62" t="s">
        <v>426</v>
      </c>
      <c r="AP62" t="s">
        <v>427</v>
      </c>
    </row>
    <row r="63" spans="1:42" ht="15.75" customHeight="1" thickBot="1" x14ac:dyDescent="0.3">
      <c r="B63" s="113" t="s">
        <v>428</v>
      </c>
      <c r="C63" s="114" t="str">
        <f>VLOOKUP(AG69,AG10:AR99,$AE$1+1,FALSE)</f>
        <v>Volný prostor nad překladem</v>
      </c>
      <c r="D63" s="115"/>
      <c r="E63" s="115"/>
      <c r="F63" s="116"/>
      <c r="G63" s="113" t="s">
        <v>404</v>
      </c>
      <c r="H63" s="115" t="str">
        <f>VLOOKUP(AG67,AG6:AR95,$AE$1+1,FALSE)</f>
        <v>Kotvící bod č. 1</v>
      </c>
      <c r="I63" s="9"/>
      <c r="J63" s="115"/>
      <c r="K63" s="126" t="s">
        <v>405</v>
      </c>
      <c r="L63" s="116" t="str">
        <f>IF(OR(K3="",K5="",P55=""),"",K5-P56)</f>
        <v/>
      </c>
      <c r="M63" s="113" t="s">
        <v>429</v>
      </c>
      <c r="N63" s="163" t="str">
        <f>IF(AND(K3&lt;=3000,K5&lt;=3000),AG93,350)</f>
        <v>NENÍ POŽADOVÁNO</v>
      </c>
      <c r="O63" s="164"/>
      <c r="P63" s="165"/>
      <c r="Q63" s="19"/>
      <c r="R63" s="100"/>
      <c r="S63" s="19"/>
      <c r="T63" s="19"/>
      <c r="U63" s="19"/>
      <c r="V63" s="158"/>
      <c r="W63" s="159"/>
      <c r="X63" s="159"/>
      <c r="Y63" s="159"/>
      <c r="Z63" s="159"/>
      <c r="AA63" s="159"/>
      <c r="AB63" s="160"/>
      <c r="AG63" t="str">
        <f t="shared" si="0"/>
        <v>Výška montážní plochy nad otvorem</v>
      </c>
      <c r="AH63" t="s">
        <v>430</v>
      </c>
      <c r="AI63" t="s">
        <v>431</v>
      </c>
      <c r="AJ63" t="s">
        <v>432</v>
      </c>
      <c r="AK63" t="s">
        <v>433</v>
      </c>
      <c r="AL63" t="s">
        <v>434</v>
      </c>
      <c r="AM63" s="153" t="s">
        <v>435</v>
      </c>
      <c r="AN63" t="s">
        <v>436</v>
      </c>
      <c r="AO63" t="s">
        <v>437</v>
      </c>
      <c r="AP63" t="s">
        <v>438</v>
      </c>
    </row>
    <row r="64" spans="1:42" ht="15.75" customHeight="1" thickBot="1" x14ac:dyDescent="0.3">
      <c r="B64" s="113" t="s">
        <v>439</v>
      </c>
      <c r="C64" s="114" t="str">
        <f>VLOOKUP(AG67,AG11:AR100,$AE$1+1,FALSE)</f>
        <v>Kotvící bod č. 1</v>
      </c>
      <c r="D64" s="115"/>
      <c r="E64" s="115"/>
      <c r="F64" s="116"/>
      <c r="G64" s="113" t="s">
        <v>440</v>
      </c>
      <c r="H64" s="115" t="str">
        <f>VLOOKUP(AG68,AG6:AR95,$AE$1+1,FALSE)</f>
        <v>Kotvící bod č. 2</v>
      </c>
      <c r="I64" s="115"/>
      <c r="J64" s="115"/>
      <c r="K64" s="121" t="s">
        <v>441</v>
      </c>
      <c r="L64" s="116" t="str">
        <f>IF(OR(K3="",K5="",P55=""),"",L63/2)</f>
        <v/>
      </c>
      <c r="M64" s="120"/>
      <c r="N64" s="120"/>
      <c r="O64" s="120"/>
      <c r="P64" s="146"/>
      <c r="Q64" s="19"/>
      <c r="R64" s="100"/>
      <c r="S64" s="19"/>
      <c r="T64" s="19"/>
      <c r="U64" s="19"/>
      <c r="V64" s="166"/>
      <c r="W64" s="167"/>
      <c r="X64" s="167"/>
      <c r="Y64" s="167"/>
      <c r="Z64" s="167"/>
      <c r="AA64" s="167"/>
      <c r="AB64" s="168"/>
      <c r="AG64" t="str">
        <f t="shared" si="0"/>
        <v>Volný prostor vlevo</v>
      </c>
      <c r="AH64" t="s">
        <v>442</v>
      </c>
      <c r="AI64" t="s">
        <v>443</v>
      </c>
      <c r="AJ64" t="s">
        <v>444</v>
      </c>
      <c r="AK64" t="s">
        <v>445</v>
      </c>
      <c r="AL64" t="s">
        <v>446</v>
      </c>
      <c r="AM64" s="153" t="s">
        <v>447</v>
      </c>
      <c r="AN64" t="s">
        <v>448</v>
      </c>
      <c r="AO64" t="s">
        <v>449</v>
      </c>
      <c r="AP64" t="s">
        <v>450</v>
      </c>
    </row>
    <row r="65" spans="2:45" ht="15.75" thickBot="1" x14ac:dyDescent="0.3">
      <c r="B65" s="113" t="s">
        <v>451</v>
      </c>
      <c r="C65" s="114" t="str">
        <f>VLOOKUP(AG68,AG12:AR101,$AE$1+1,FALSE)</f>
        <v>Kotvící bod č. 2</v>
      </c>
      <c r="D65" s="115"/>
      <c r="E65" s="115"/>
      <c r="F65" s="116"/>
      <c r="G65" s="115"/>
      <c r="H65" s="115"/>
      <c r="I65" s="115"/>
      <c r="J65" s="115"/>
      <c r="K65" s="115"/>
      <c r="L65" s="116"/>
      <c r="M65" s="120"/>
      <c r="N65" s="120"/>
      <c r="O65" s="120"/>
      <c r="P65" s="146"/>
      <c r="Q65" s="19"/>
      <c r="R65" s="100"/>
      <c r="S65" s="19"/>
      <c r="T65" s="19"/>
      <c r="U65" s="19"/>
      <c r="V65" s="169" t="str">
        <f>AG10</f>
        <v>VEDENÍ PRO VYSOKÝ PŘEKLAD (HL-2T)</v>
      </c>
      <c r="W65" s="170"/>
      <c r="X65" s="170"/>
      <c r="Y65" s="171"/>
      <c r="Z65" s="139" t="str">
        <f>VLOOKUP(AG91,AG2:AR92,$AE$1+1,FALSE)</f>
        <v>Kód:</v>
      </c>
      <c r="AA65" s="135" t="str">
        <f>VLOOKUP(AG92,AG2:AR92,$AE$1+1,FALSE)</f>
        <v>Verze:</v>
      </c>
      <c r="AB65" s="136"/>
      <c r="AG65" t="str">
        <f t="shared" si="0"/>
        <v>Volný prostor vravo</v>
      </c>
      <c r="AH65" t="s">
        <v>452</v>
      </c>
      <c r="AI65" t="s">
        <v>453</v>
      </c>
      <c r="AJ65" t="s">
        <v>454</v>
      </c>
      <c r="AK65" t="s">
        <v>455</v>
      </c>
      <c r="AL65" t="s">
        <v>456</v>
      </c>
      <c r="AM65" s="153" t="s">
        <v>457</v>
      </c>
      <c r="AN65" t="s">
        <v>458</v>
      </c>
      <c r="AO65" t="s">
        <v>459</v>
      </c>
      <c r="AP65" t="s">
        <v>460</v>
      </c>
    </row>
    <row r="66" spans="2:45" ht="15.75" thickBot="1" x14ac:dyDescent="0.3">
      <c r="B66" s="172"/>
      <c r="C66" s="115"/>
      <c r="D66" s="115"/>
      <c r="E66" s="115"/>
      <c r="F66" s="116"/>
      <c r="G66" s="115"/>
      <c r="H66" s="115"/>
      <c r="I66" s="115"/>
      <c r="J66" s="115"/>
      <c r="K66" s="114"/>
      <c r="L66" s="162"/>
      <c r="M66" s="114"/>
      <c r="N66" s="114"/>
      <c r="O66" s="114"/>
      <c r="P66" s="162"/>
      <c r="Q66" s="109"/>
      <c r="R66" s="173"/>
      <c r="S66" s="109"/>
      <c r="T66" s="109"/>
      <c r="U66" s="109"/>
      <c r="V66" s="174" t="str">
        <f>AG11</f>
        <v>PRUŽINY NAD PŘEKLADEM</v>
      </c>
      <c r="W66" s="175"/>
      <c r="X66" s="175"/>
      <c r="Y66" s="176"/>
      <c r="Z66" s="177" t="s">
        <v>461</v>
      </c>
      <c r="AA66" s="135">
        <v>2105</v>
      </c>
      <c r="AB66" s="136"/>
      <c r="AG66" t="str">
        <f t="shared" si="0"/>
        <v>Hloubka vedení</v>
      </c>
      <c r="AH66" t="s">
        <v>462</v>
      </c>
      <c r="AI66" t="s">
        <v>463</v>
      </c>
      <c r="AJ66" t="s">
        <v>464</v>
      </c>
      <c r="AK66" t="s">
        <v>465</v>
      </c>
      <c r="AL66" t="s">
        <v>466</v>
      </c>
      <c r="AM66" s="153" t="s">
        <v>467</v>
      </c>
      <c r="AN66" t="s">
        <v>468</v>
      </c>
      <c r="AO66" t="s">
        <v>469</v>
      </c>
      <c r="AP66" t="s">
        <v>470</v>
      </c>
    </row>
    <row r="67" spans="2:45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5"/>
      <c r="W67" s="35"/>
      <c r="X67" s="35"/>
      <c r="Y67" s="35"/>
      <c r="Z67" s="38"/>
      <c r="AA67" s="38"/>
      <c r="AB67" s="38"/>
      <c r="AG67" t="str">
        <f t="shared" si="0"/>
        <v>Kotvící bod č. 1</v>
      </c>
      <c r="AH67" t="s">
        <v>471</v>
      </c>
      <c r="AI67" t="s">
        <v>472</v>
      </c>
      <c r="AJ67" t="s">
        <v>473</v>
      </c>
      <c r="AK67" t="s">
        <v>474</v>
      </c>
      <c r="AL67" t="s">
        <v>475</v>
      </c>
      <c r="AM67" s="153" t="s">
        <v>476</v>
      </c>
      <c r="AN67" t="s">
        <v>477</v>
      </c>
      <c r="AO67" t="s">
        <v>478</v>
      </c>
      <c r="AP67" t="s">
        <v>479</v>
      </c>
    </row>
    <row r="68" spans="2:45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5"/>
      <c r="W68" s="35"/>
      <c r="X68" s="35"/>
      <c r="Y68" s="35"/>
      <c r="Z68" s="38"/>
      <c r="AA68" s="38"/>
      <c r="AB68" s="38"/>
      <c r="AG68" t="str">
        <f t="shared" si="0"/>
        <v>Kotvící bod č. 2</v>
      </c>
      <c r="AH68" t="s">
        <v>480</v>
      </c>
      <c r="AI68" t="s">
        <v>481</v>
      </c>
      <c r="AJ68" t="s">
        <v>482</v>
      </c>
      <c r="AK68" t="s">
        <v>483</v>
      </c>
      <c r="AL68" t="s">
        <v>484</v>
      </c>
      <c r="AM68" s="153" t="s">
        <v>485</v>
      </c>
      <c r="AN68" t="s">
        <v>486</v>
      </c>
      <c r="AO68" t="s">
        <v>487</v>
      </c>
      <c r="AP68" t="s">
        <v>488</v>
      </c>
    </row>
    <row r="69" spans="2:45" x14ac:dyDescent="0.25">
      <c r="F69" s="38"/>
      <c r="G69" s="178"/>
      <c r="H69" s="178"/>
      <c r="I69" s="178"/>
      <c r="J69" s="178"/>
      <c r="K69" s="178"/>
      <c r="L69" s="178"/>
      <c r="M69" s="38"/>
      <c r="N69" s="38"/>
      <c r="AG69" t="str">
        <f t="shared" si="0"/>
        <v>Volný prostor nad překladem</v>
      </c>
      <c r="AH69" s="16" t="s">
        <v>419</v>
      </c>
      <c r="AI69" t="s">
        <v>489</v>
      </c>
      <c r="AJ69" s="16" t="s">
        <v>490</v>
      </c>
      <c r="AK69" s="16" t="s">
        <v>491</v>
      </c>
      <c r="AL69" s="16" t="s">
        <v>492</v>
      </c>
      <c r="AM69" s="153" t="s">
        <v>493</v>
      </c>
      <c r="AN69" s="16" t="s">
        <v>494</v>
      </c>
      <c r="AO69" s="16" t="s">
        <v>495</v>
      </c>
      <c r="AP69" s="16" t="s">
        <v>496</v>
      </c>
      <c r="AQ69" s="16"/>
      <c r="AR69" s="16"/>
      <c r="AS69" s="16"/>
    </row>
    <row r="70" spans="2:45" x14ac:dyDescent="0.25">
      <c r="F70" s="38"/>
      <c r="G70" s="179"/>
      <c r="H70" s="178"/>
      <c r="I70" s="178"/>
      <c r="J70" s="178"/>
      <c r="K70" s="178"/>
      <c r="L70" s="178"/>
      <c r="M70" s="38"/>
      <c r="N70" s="38"/>
      <c r="AG70" t="str">
        <f t="shared" si="0"/>
        <v>Ruční ovládání</v>
      </c>
      <c r="AH70" t="s">
        <v>497</v>
      </c>
      <c r="AI70" t="s">
        <v>498</v>
      </c>
      <c r="AJ70" t="s">
        <v>499</v>
      </c>
      <c r="AK70" t="s">
        <v>500</v>
      </c>
      <c r="AL70" t="s">
        <v>501</v>
      </c>
      <c r="AM70" s="153" t="s">
        <v>502</v>
      </c>
      <c r="AN70" t="s">
        <v>503</v>
      </c>
      <c r="AO70" t="s">
        <v>504</v>
      </c>
      <c r="AP70" t="s">
        <v>505</v>
      </c>
    </row>
    <row r="71" spans="2:45" x14ac:dyDescent="0.25">
      <c r="F71" s="38"/>
      <c r="G71" s="38"/>
      <c r="H71" s="38"/>
      <c r="I71" s="38"/>
      <c r="J71" s="38"/>
      <c r="K71" s="38"/>
      <c r="L71" s="38"/>
      <c r="M71" s="38"/>
      <c r="N71" s="38"/>
      <c r="AG71" t="str">
        <f t="shared" si="0"/>
        <v>Obě strany</v>
      </c>
      <c r="AH71" t="s">
        <v>506</v>
      </c>
      <c r="AI71" t="s">
        <v>507</v>
      </c>
      <c r="AJ71" t="s">
        <v>508</v>
      </c>
      <c r="AK71" t="s">
        <v>509</v>
      </c>
      <c r="AL71" t="s">
        <v>510</v>
      </c>
      <c r="AM71" s="153" t="s">
        <v>511</v>
      </c>
      <c r="AN71" t="s">
        <v>512</v>
      </c>
      <c r="AO71" t="s">
        <v>513</v>
      </c>
      <c r="AP71" t="s">
        <v>514</v>
      </c>
    </row>
    <row r="72" spans="2:45" x14ac:dyDescent="0.25">
      <c r="L72" s="38"/>
      <c r="M72" s="38"/>
      <c r="N72" s="38"/>
      <c r="O72" s="38"/>
      <c r="P72" s="38"/>
      <c r="Q72" s="38"/>
      <c r="R72" s="38"/>
      <c r="S72" s="38"/>
      <c r="T72" s="38"/>
      <c r="AG72" t="str">
        <f t="shared" si="0"/>
        <v>Ovládání elektricky nebo řetězovým převodem</v>
      </c>
      <c r="AH72" t="s">
        <v>515</v>
      </c>
      <c r="AI72" t="s">
        <v>516</v>
      </c>
      <c r="AJ72" t="s">
        <v>517</v>
      </c>
      <c r="AK72" t="s">
        <v>518</v>
      </c>
      <c r="AL72" t="s">
        <v>519</v>
      </c>
      <c r="AM72" s="153" t="s">
        <v>520</v>
      </c>
      <c r="AN72" t="s">
        <v>521</v>
      </c>
      <c r="AO72" t="s">
        <v>522</v>
      </c>
      <c r="AP72" t="s">
        <v>523</v>
      </c>
    </row>
    <row r="73" spans="2:45" x14ac:dyDescent="0.25">
      <c r="L73" s="38"/>
      <c r="M73" s="38"/>
      <c r="N73" s="38"/>
      <c r="O73" s="38"/>
      <c r="P73" s="38"/>
      <c r="Q73" s="38"/>
      <c r="R73" s="38"/>
      <c r="S73" s="38"/>
      <c r="T73" s="38"/>
      <c r="AG73" t="str">
        <f t="shared" si="0"/>
        <v>Motor nebo řetěz. př.</v>
      </c>
      <c r="AH73" t="s">
        <v>524</v>
      </c>
      <c r="AI73" t="s">
        <v>525</v>
      </c>
      <c r="AJ73" t="s">
        <v>526</v>
      </c>
      <c r="AK73" t="s">
        <v>527</v>
      </c>
      <c r="AL73" t="s">
        <v>528</v>
      </c>
      <c r="AM73" s="153" t="s">
        <v>529</v>
      </c>
      <c r="AN73" t="s">
        <v>530</v>
      </c>
      <c r="AO73" t="s">
        <v>531</v>
      </c>
      <c r="AP73" t="s">
        <v>532</v>
      </c>
    </row>
    <row r="74" spans="2:45" x14ac:dyDescent="0.25">
      <c r="M74" s="38"/>
      <c r="N74" s="38"/>
      <c r="O74" s="38"/>
      <c r="P74" s="38"/>
      <c r="Q74" s="38"/>
      <c r="R74" s="38"/>
      <c r="S74" s="38"/>
      <c r="T74" s="38"/>
      <c r="AG74" t="str">
        <f t="shared" si="0"/>
        <v>Hloubka vedení</v>
      </c>
      <c r="AH74" t="s">
        <v>462</v>
      </c>
      <c r="AI74" t="s">
        <v>463</v>
      </c>
      <c r="AJ74" t="s">
        <v>464</v>
      </c>
      <c r="AK74" t="s">
        <v>533</v>
      </c>
      <c r="AL74" t="s">
        <v>466</v>
      </c>
      <c r="AM74" s="153" t="s">
        <v>467</v>
      </c>
      <c r="AN74" t="s">
        <v>468</v>
      </c>
      <c r="AO74" t="s">
        <v>534</v>
      </c>
      <c r="AP74" t="s">
        <v>470</v>
      </c>
    </row>
    <row r="75" spans="2:45" x14ac:dyDescent="0.25">
      <c r="L75" s="38"/>
      <c r="M75" s="38"/>
      <c r="N75" s="38"/>
      <c r="O75" s="38"/>
      <c r="P75" s="38"/>
      <c r="Q75" s="38"/>
      <c r="R75" s="38"/>
      <c r="S75" s="38"/>
      <c r="T75" s="38"/>
      <c r="AG75" t="str">
        <f t="shared" si="0"/>
        <v>Kotvící bod, když je</v>
      </c>
      <c r="AH75" t="s">
        <v>535</v>
      </c>
      <c r="AI75" t="s">
        <v>536</v>
      </c>
      <c r="AJ75" t="s">
        <v>537</v>
      </c>
      <c r="AK75" t="s">
        <v>538</v>
      </c>
      <c r="AL75" t="s">
        <v>539</v>
      </c>
      <c r="AM75" s="180" t="s">
        <v>540</v>
      </c>
      <c r="AN75" t="s">
        <v>541</v>
      </c>
      <c r="AO75" t="s">
        <v>542</v>
      </c>
      <c r="AP75" t="s">
        <v>543</v>
      </c>
    </row>
    <row r="76" spans="2:45" x14ac:dyDescent="0.25">
      <c r="L76" s="38"/>
      <c r="M76" s="38"/>
      <c r="N76" s="38"/>
      <c r="O76" s="38"/>
      <c r="P76" s="38"/>
      <c r="Q76" s="38"/>
      <c r="R76" s="38"/>
      <c r="S76" s="38"/>
      <c r="T76" s="38"/>
      <c r="AG76" t="str">
        <f t="shared" si="0"/>
        <v>Kotvící bod</v>
      </c>
      <c r="AH76" t="s">
        <v>544</v>
      </c>
      <c r="AI76" t="s">
        <v>545</v>
      </c>
      <c r="AJ76" t="s">
        <v>546</v>
      </c>
      <c r="AK76" t="s">
        <v>547</v>
      </c>
      <c r="AL76" t="s">
        <v>548</v>
      </c>
      <c r="AM76" s="180" t="s">
        <v>549</v>
      </c>
      <c r="AN76" t="s">
        <v>550</v>
      </c>
      <c r="AO76" t="s">
        <v>551</v>
      </c>
      <c r="AP76" t="s">
        <v>552</v>
      </c>
    </row>
    <row r="77" spans="2:45" x14ac:dyDescent="0.25">
      <c r="L77" s="38"/>
      <c r="M77" s="38"/>
      <c r="N77" s="38"/>
      <c r="O77" s="38"/>
      <c r="P77" s="38"/>
      <c r="Q77" s="38"/>
      <c r="R77" s="38"/>
      <c r="S77" s="38"/>
      <c r="T77" s="38"/>
      <c r="AG77" t="str">
        <f t="shared" si="0"/>
        <v>Volný prostor nad překladem</v>
      </c>
      <c r="AH77" t="s">
        <v>419</v>
      </c>
      <c r="AI77" t="s">
        <v>420</v>
      </c>
      <c r="AJ77" t="s">
        <v>421</v>
      </c>
      <c r="AK77" t="s">
        <v>422</v>
      </c>
      <c r="AL77" t="s">
        <v>423</v>
      </c>
      <c r="AM77" s="153" t="s">
        <v>424</v>
      </c>
      <c r="AN77" t="s">
        <v>553</v>
      </c>
      <c r="AO77" t="s">
        <v>554</v>
      </c>
      <c r="AP77" t="s">
        <v>427</v>
      </c>
    </row>
    <row r="78" spans="2:45" x14ac:dyDescent="0.25">
      <c r="L78" s="38"/>
      <c r="M78" s="38"/>
      <c r="N78" s="38"/>
      <c r="O78" s="38"/>
      <c r="P78" s="181"/>
      <c r="Q78" s="181"/>
      <c r="R78" s="38"/>
      <c r="S78" s="38"/>
      <c r="T78" s="38"/>
      <c r="AG78" t="str">
        <f t="shared" si="0"/>
        <v>Osa hřídele nad překladem</v>
      </c>
      <c r="AH78" t="s">
        <v>555</v>
      </c>
      <c r="AI78" t="s">
        <v>556</v>
      </c>
      <c r="AJ78" t="s">
        <v>557</v>
      </c>
      <c r="AK78" t="s">
        <v>558</v>
      </c>
      <c r="AL78" t="s">
        <v>559</v>
      </c>
      <c r="AM78" s="17" t="s">
        <v>560</v>
      </c>
      <c r="AN78" t="s">
        <v>561</v>
      </c>
      <c r="AO78" t="s">
        <v>562</v>
      </c>
      <c r="AP78" t="s">
        <v>563</v>
      </c>
    </row>
    <row r="79" spans="2:45" x14ac:dyDescent="0.25">
      <c r="L79" s="38"/>
      <c r="M79" s="38"/>
      <c r="N79" s="38"/>
      <c r="O79" s="38"/>
      <c r="P79" s="38"/>
      <c r="Q79" s="38"/>
      <c r="R79" s="38"/>
      <c r="S79" s="38"/>
      <c r="T79" s="38"/>
    </row>
    <row r="81" spans="33:45" x14ac:dyDescent="0.25">
      <c r="AG81" t="str">
        <f t="shared" si="0"/>
        <v>Sestavil:</v>
      </c>
      <c r="AH81" t="s">
        <v>564</v>
      </c>
      <c r="AI81" t="s">
        <v>565</v>
      </c>
      <c r="AJ81" t="s">
        <v>566</v>
      </c>
      <c r="AK81" t="s">
        <v>567</v>
      </c>
      <c r="AL81" t="s">
        <v>568</v>
      </c>
      <c r="AM81" s="17" t="s">
        <v>569</v>
      </c>
      <c r="AN81" t="s">
        <v>570</v>
      </c>
      <c r="AO81" t="s">
        <v>571</v>
      </c>
      <c r="AP81" t="s">
        <v>572</v>
      </c>
    </row>
    <row r="82" spans="33:45" x14ac:dyDescent="0.25">
      <c r="AG82" t="str">
        <f t="shared" si="0"/>
        <v>Upravil:</v>
      </c>
      <c r="AH82" t="s">
        <v>573</v>
      </c>
      <c r="AI82" t="s">
        <v>574</v>
      </c>
      <c r="AJ82" t="s">
        <v>575</v>
      </c>
      <c r="AK82" t="s">
        <v>576</v>
      </c>
      <c r="AL82" t="s">
        <v>577</v>
      </c>
      <c r="AM82" s="17" t="s">
        <v>578</v>
      </c>
      <c r="AN82" t="s">
        <v>579</v>
      </c>
      <c r="AO82" t="s">
        <v>580</v>
      </c>
      <c r="AP82" t="s">
        <v>581</v>
      </c>
    </row>
    <row r="83" spans="33:45" x14ac:dyDescent="0.25">
      <c r="AG83" t="str">
        <f t="shared" si="0"/>
        <v>Schváleno - datum:</v>
      </c>
      <c r="AH83" t="s">
        <v>582</v>
      </c>
      <c r="AI83" t="s">
        <v>583</v>
      </c>
      <c r="AJ83" t="s">
        <v>584</v>
      </c>
      <c r="AK83" t="s">
        <v>585</v>
      </c>
      <c r="AL83" t="s">
        <v>586</v>
      </c>
      <c r="AM83" s="85" t="s">
        <v>587</v>
      </c>
      <c r="AN83" t="s">
        <v>588</v>
      </c>
      <c r="AO83" t="s">
        <v>589</v>
      </c>
      <c r="AP83" t="s">
        <v>590</v>
      </c>
    </row>
    <row r="84" spans="33:45" x14ac:dyDescent="0.25">
      <c r="AG84" t="str">
        <f t="shared" si="0"/>
        <v>Název souboru:</v>
      </c>
      <c r="AH84" t="s">
        <v>591</v>
      </c>
      <c r="AI84" t="s">
        <v>592</v>
      </c>
      <c r="AJ84" t="s">
        <v>593</v>
      </c>
      <c r="AK84" t="s">
        <v>594</v>
      </c>
      <c r="AL84" t="s">
        <v>595</v>
      </c>
      <c r="AM84" s="17" t="s">
        <v>596</v>
      </c>
      <c r="AN84" t="s">
        <v>597</v>
      </c>
      <c r="AO84" t="s">
        <v>598</v>
      </c>
      <c r="AP84" t="s">
        <v>599</v>
      </c>
    </row>
    <row r="85" spans="33:45" x14ac:dyDescent="0.25">
      <c r="AG85" t="str">
        <f t="shared" si="0"/>
        <v>Datum:</v>
      </c>
      <c r="AH85" t="s">
        <v>600</v>
      </c>
      <c r="AI85" t="s">
        <v>601</v>
      </c>
      <c r="AJ85" t="s">
        <v>600</v>
      </c>
      <c r="AK85" t="s">
        <v>602</v>
      </c>
      <c r="AL85" t="s">
        <v>603</v>
      </c>
      <c r="AM85" s="17" t="s">
        <v>600</v>
      </c>
      <c r="AN85" t="s">
        <v>604</v>
      </c>
      <c r="AO85" t="s">
        <v>605</v>
      </c>
      <c r="AP85" t="s">
        <v>606</v>
      </c>
    </row>
    <row r="86" spans="33:45" x14ac:dyDescent="0.25">
      <c r="AG86" t="str">
        <f t="shared" si="0"/>
        <v>Měřítko</v>
      </c>
      <c r="AH86" t="s">
        <v>607</v>
      </c>
      <c r="AI86" t="s">
        <v>608</v>
      </c>
      <c r="AJ86" t="s">
        <v>609</v>
      </c>
      <c r="AK86" t="s">
        <v>610</v>
      </c>
      <c r="AL86" t="s">
        <v>611</v>
      </c>
      <c r="AM86" s="17" t="s">
        <v>612</v>
      </c>
      <c r="AN86" t="s">
        <v>613</v>
      </c>
      <c r="AO86" t="s">
        <v>614</v>
      </c>
      <c r="AP86" t="s">
        <v>615</v>
      </c>
    </row>
    <row r="87" spans="33:45" x14ac:dyDescent="0.25">
      <c r="AG87" t="str">
        <f t="shared" ref="AG87:AG106" si="1">VLOOKUP(AH87,AH87:AR176,$AE$1,FALSE)</f>
        <v xml:space="preserve">Formát: </v>
      </c>
      <c r="AH87" t="s">
        <v>616</v>
      </c>
      <c r="AI87" t="s">
        <v>617</v>
      </c>
      <c r="AJ87" t="s">
        <v>618</v>
      </c>
      <c r="AK87" t="s">
        <v>618</v>
      </c>
      <c r="AL87" t="s">
        <v>619</v>
      </c>
      <c r="AM87" s="17" t="s">
        <v>617</v>
      </c>
      <c r="AN87" t="s">
        <v>620</v>
      </c>
      <c r="AO87" t="s">
        <v>621</v>
      </c>
      <c r="AP87" t="s">
        <v>622</v>
      </c>
    </row>
    <row r="88" spans="33:45" x14ac:dyDescent="0.25">
      <c r="AG88" t="str">
        <f t="shared" si="1"/>
        <v>STAVEBNÍ PŘIPRAVENOST VEDENÍ                        S PŘEDMONT. HŘÍDELÍ PRO VYSOKÝ PŘEKLAD (HL-2T) HL&gt;1200</v>
      </c>
      <c r="AH88" s="16" t="s">
        <v>623</v>
      </c>
      <c r="AI88" s="16" t="s">
        <v>624</v>
      </c>
      <c r="AJ88" s="16" t="s">
        <v>625</v>
      </c>
      <c r="AK88" s="16" t="s">
        <v>626</v>
      </c>
      <c r="AL88" s="16" t="s">
        <v>627</v>
      </c>
      <c r="AM88" s="17" t="s">
        <v>628</v>
      </c>
      <c r="AN88" t="s">
        <v>629</v>
      </c>
      <c r="AO88" t="s">
        <v>630</v>
      </c>
      <c r="AP88" t="s">
        <v>631</v>
      </c>
    </row>
    <row r="89" spans="33:45" x14ac:dyDescent="0.25">
      <c r="AG89" t="str">
        <f t="shared" si="1"/>
        <v xml:space="preserve">pružiny nad překladem </v>
      </c>
      <c r="AH89" t="s">
        <v>632</v>
      </c>
      <c r="AI89" t="s">
        <v>633</v>
      </c>
      <c r="AJ89" t="s">
        <v>634</v>
      </c>
      <c r="AK89" t="s">
        <v>635</v>
      </c>
      <c r="AL89" t="s">
        <v>95</v>
      </c>
      <c r="AM89" s="17" t="s">
        <v>96</v>
      </c>
      <c r="AN89" s="16" t="s">
        <v>636</v>
      </c>
      <c r="AO89" s="16" t="s">
        <v>98</v>
      </c>
      <c r="AP89" s="16" t="s">
        <v>99</v>
      </c>
      <c r="AQ89" s="16"/>
      <c r="AR89" s="16"/>
      <c r="AS89" s="16"/>
    </row>
    <row r="90" spans="33:45" x14ac:dyDescent="0.25">
      <c r="AG90" t="str">
        <f t="shared" si="1"/>
        <v>VERTIKÁLNÍ SYSTÉM</v>
      </c>
      <c r="AH90" t="s">
        <v>637</v>
      </c>
      <c r="AI90" t="s">
        <v>638</v>
      </c>
      <c r="AJ90" t="s">
        <v>639</v>
      </c>
      <c r="AK90" t="s">
        <v>640</v>
      </c>
      <c r="AL90" t="s">
        <v>641</v>
      </c>
      <c r="AM90" s="17" t="s">
        <v>642</v>
      </c>
    </row>
    <row r="91" spans="33:45" x14ac:dyDescent="0.25">
      <c r="AG91" t="str">
        <f t="shared" si="1"/>
        <v>Kód:</v>
      </c>
      <c r="AH91" t="s">
        <v>643</v>
      </c>
      <c r="AI91" t="s">
        <v>644</v>
      </c>
      <c r="AJ91" t="s">
        <v>645</v>
      </c>
      <c r="AK91" t="s">
        <v>646</v>
      </c>
      <c r="AL91" t="s">
        <v>647</v>
      </c>
      <c r="AM91" s="17" t="s">
        <v>648</v>
      </c>
      <c r="AN91" t="s">
        <v>649</v>
      </c>
      <c r="AO91" t="s">
        <v>650</v>
      </c>
      <c r="AP91" t="s">
        <v>651</v>
      </c>
    </row>
    <row r="92" spans="33:45" x14ac:dyDescent="0.25">
      <c r="AG92" t="str">
        <f t="shared" si="1"/>
        <v>Verze:</v>
      </c>
      <c r="AH92" t="s">
        <v>652</v>
      </c>
      <c r="AI92" t="s">
        <v>653</v>
      </c>
      <c r="AJ92" t="s">
        <v>653</v>
      </c>
      <c r="AK92" t="s">
        <v>654</v>
      </c>
      <c r="AL92" t="s">
        <v>655</v>
      </c>
      <c r="AM92" s="17" t="s">
        <v>656</v>
      </c>
      <c r="AN92" t="s">
        <v>657</v>
      </c>
      <c r="AO92" t="s">
        <v>658</v>
      </c>
      <c r="AP92" t="s">
        <v>659</v>
      </c>
    </row>
    <row r="93" spans="33:45" x14ac:dyDescent="0.25">
      <c r="AG93" t="str">
        <f t="shared" si="1"/>
        <v>NENÍ POŽADOVÁNO</v>
      </c>
      <c r="AH93" t="s">
        <v>660</v>
      </c>
      <c r="AI93" t="s">
        <v>661</v>
      </c>
      <c r="AJ93" s="16" t="s">
        <v>662</v>
      </c>
      <c r="AK93" s="16" t="s">
        <v>663</v>
      </c>
      <c r="AL93" s="16" t="s">
        <v>664</v>
      </c>
      <c r="AM93" s="17" t="s">
        <v>665</v>
      </c>
      <c r="AN93" t="s">
        <v>666</v>
      </c>
      <c r="AO93" t="s">
        <v>667</v>
      </c>
      <c r="AP93" t="s">
        <v>668</v>
      </c>
    </row>
    <row r="95" spans="33:45" x14ac:dyDescent="0.25">
      <c r="AG95" t="str">
        <f t="shared" si="1"/>
        <v>Prosím, vyplňte pole, která jsou označena barevně!</v>
      </c>
      <c r="AH95" t="s">
        <v>669</v>
      </c>
      <c r="AI95" t="s">
        <v>670</v>
      </c>
      <c r="AJ95" t="s">
        <v>671</v>
      </c>
      <c r="AK95" t="s">
        <v>672</v>
      </c>
      <c r="AL95" t="s">
        <v>673</v>
      </c>
      <c r="AM95" s="17" t="s">
        <v>674</v>
      </c>
      <c r="AN95" t="s">
        <v>675</v>
      </c>
      <c r="AO95" t="s">
        <v>676</v>
      </c>
      <c r="AP95" t="s">
        <v>677</v>
      </c>
    </row>
    <row r="97" spans="33:42" x14ac:dyDescent="0.25">
      <c r="AG97" t="str">
        <f t="shared" si="1"/>
        <v>Ovládání</v>
      </c>
      <c r="AH97" t="s">
        <v>678</v>
      </c>
      <c r="AI97" t="s">
        <v>679</v>
      </c>
      <c r="AJ97" t="s">
        <v>680</v>
      </c>
      <c r="AK97" t="s">
        <v>681</v>
      </c>
      <c r="AL97" t="s">
        <v>682</v>
      </c>
      <c r="AM97" s="180" t="s">
        <v>683</v>
      </c>
      <c r="AN97" s="180" t="s">
        <v>684</v>
      </c>
      <c r="AO97" s="180" t="s">
        <v>685</v>
      </c>
      <c r="AP97" s="180" t="s">
        <v>686</v>
      </c>
    </row>
    <row r="98" spans="33:42" x14ac:dyDescent="0.25">
      <c r="AG98" t="str">
        <f t="shared" si="1"/>
        <v>ručně</v>
      </c>
      <c r="AH98" t="s">
        <v>687</v>
      </c>
      <c r="AI98" t="s">
        <v>688</v>
      </c>
      <c r="AJ98" t="s">
        <v>689</v>
      </c>
      <c r="AK98" t="s">
        <v>690</v>
      </c>
      <c r="AL98" t="s">
        <v>691</v>
      </c>
      <c r="AM98" s="180" t="s">
        <v>689</v>
      </c>
      <c r="AN98" s="180" t="s">
        <v>692</v>
      </c>
      <c r="AO98" s="180" t="s">
        <v>693</v>
      </c>
      <c r="AP98" s="182" t="s">
        <v>694</v>
      </c>
    </row>
    <row r="99" spans="33:42" ht="17.25" customHeight="1" x14ac:dyDescent="0.25">
      <c r="AG99" t="str">
        <f t="shared" si="1"/>
        <v>elektricky</v>
      </c>
      <c r="AH99" t="s">
        <v>695</v>
      </c>
      <c r="AI99" t="s">
        <v>696</v>
      </c>
      <c r="AJ99" t="s">
        <v>697</v>
      </c>
      <c r="AK99" t="s">
        <v>698</v>
      </c>
      <c r="AL99" t="s">
        <v>699</v>
      </c>
      <c r="AM99" s="180" t="s">
        <v>697</v>
      </c>
      <c r="AN99" s="180" t="s">
        <v>700</v>
      </c>
      <c r="AO99" s="180" t="s">
        <v>701</v>
      </c>
      <c r="AP99" s="182" t="s">
        <v>523</v>
      </c>
    </row>
    <row r="100" spans="33:42" x14ac:dyDescent="0.25">
      <c r="AG100" t="str">
        <f t="shared" si="1"/>
        <v>řetězovým převodem</v>
      </c>
      <c r="AH100" t="s">
        <v>702</v>
      </c>
      <c r="AI100" t="s">
        <v>703</v>
      </c>
      <c r="AJ100" t="s">
        <v>704</v>
      </c>
      <c r="AK100" t="s">
        <v>705</v>
      </c>
      <c r="AL100" t="s">
        <v>706</v>
      </c>
      <c r="AM100" s="180" t="s">
        <v>707</v>
      </c>
      <c r="AN100" s="180" t="s">
        <v>708</v>
      </c>
      <c r="AO100" s="180" t="s">
        <v>709</v>
      </c>
      <c r="AP100" s="183" t="s">
        <v>710</v>
      </c>
    </row>
    <row r="101" spans="33:42" x14ac:dyDescent="0.25">
      <c r="AM101" s="180"/>
    </row>
    <row r="102" spans="33:42" x14ac:dyDescent="0.25">
      <c r="AG102" t="str">
        <f t="shared" si="1"/>
        <v>Umístění motoru</v>
      </c>
      <c r="AH102" t="s">
        <v>711</v>
      </c>
      <c r="AI102" s="16" t="s">
        <v>712</v>
      </c>
      <c r="AJ102" t="s">
        <v>713</v>
      </c>
      <c r="AK102" t="s">
        <v>714</v>
      </c>
      <c r="AL102" t="s">
        <v>715</v>
      </c>
      <c r="AM102" s="180" t="s">
        <v>716</v>
      </c>
      <c r="AN102" t="s">
        <v>717</v>
      </c>
      <c r="AO102" t="s">
        <v>718</v>
      </c>
      <c r="AP102" t="s">
        <v>719</v>
      </c>
    </row>
    <row r="103" spans="33:42" x14ac:dyDescent="0.25">
      <c r="AG103" t="str">
        <f t="shared" si="1"/>
        <v>Na levé straně</v>
      </c>
      <c r="AH103" t="s">
        <v>720</v>
      </c>
      <c r="AI103" t="s">
        <v>721</v>
      </c>
      <c r="AJ103" t="s">
        <v>722</v>
      </c>
      <c r="AK103" t="s">
        <v>723</v>
      </c>
      <c r="AL103" t="s">
        <v>724</v>
      </c>
      <c r="AM103" s="180" t="s">
        <v>725</v>
      </c>
      <c r="AN103" t="s">
        <v>726</v>
      </c>
      <c r="AO103" t="s">
        <v>727</v>
      </c>
      <c r="AP103" t="s">
        <v>728</v>
      </c>
    </row>
    <row r="104" spans="33:42" x14ac:dyDescent="0.25">
      <c r="AG104" t="str">
        <f t="shared" si="1"/>
        <v>Na pravé straně</v>
      </c>
      <c r="AH104" t="s">
        <v>729</v>
      </c>
      <c r="AI104" t="s">
        <v>730</v>
      </c>
      <c r="AJ104" t="s">
        <v>731</v>
      </c>
      <c r="AK104" t="s">
        <v>732</v>
      </c>
      <c r="AL104" t="s">
        <v>733</v>
      </c>
      <c r="AM104" s="180" t="s">
        <v>734</v>
      </c>
      <c r="AN104" t="s">
        <v>735</v>
      </c>
      <c r="AO104" t="s">
        <v>736</v>
      </c>
      <c r="AP104" t="s">
        <v>737</v>
      </c>
    </row>
    <row r="106" spans="33:42" ht="15.75" x14ac:dyDescent="0.25">
      <c r="AG106" t="str">
        <f t="shared" si="1"/>
        <v>Ocelovou konstrukci svařit z profilu 100x50x4 dle uvedených rozměrů</v>
      </c>
      <c r="AH106" t="s">
        <v>738</v>
      </c>
      <c r="AI106" t="s">
        <v>739</v>
      </c>
      <c r="AJ106" t="s">
        <v>740</v>
      </c>
      <c r="AK106" t="s">
        <v>741</v>
      </c>
      <c r="AL106" t="s">
        <v>742</v>
      </c>
      <c r="AM106" s="184" t="s">
        <v>743</v>
      </c>
      <c r="AN106" t="s">
        <v>744</v>
      </c>
      <c r="AO106" t="s">
        <v>745</v>
      </c>
      <c r="AP106" t="s">
        <v>746</v>
      </c>
    </row>
    <row r="107" spans="33:42" x14ac:dyDescent="0.25">
      <c r="AJ107" t="s">
        <v>731</v>
      </c>
    </row>
  </sheetData>
  <sheetProtection password="996F" sheet="1" objects="1" selectLockedCells="1"/>
  <mergeCells count="50">
    <mergeCell ref="N63:P63"/>
    <mergeCell ref="V65:Y65"/>
    <mergeCell ref="AA65:AB65"/>
    <mergeCell ref="V66:Y66"/>
    <mergeCell ref="AA66:AB66"/>
    <mergeCell ref="R59:S59"/>
    <mergeCell ref="T59:U59"/>
    <mergeCell ref="V59:W59"/>
    <mergeCell ref="X59:Y59"/>
    <mergeCell ref="Z59:AA59"/>
    <mergeCell ref="R60:U61"/>
    <mergeCell ref="V60:AB64"/>
    <mergeCell ref="R52:AB53"/>
    <mergeCell ref="G57:L57"/>
    <mergeCell ref="M58:P58"/>
    <mergeCell ref="R58:S58"/>
    <mergeCell ref="T58:U58"/>
    <mergeCell ref="V58:W58"/>
    <mergeCell ref="X58:Y58"/>
    <mergeCell ref="C33:C34"/>
    <mergeCell ref="E33:E34"/>
    <mergeCell ref="F33:G33"/>
    <mergeCell ref="E44:F44"/>
    <mergeCell ref="R47:AB48"/>
    <mergeCell ref="R50:AB51"/>
    <mergeCell ref="Z24:AB25"/>
    <mergeCell ref="T27:T28"/>
    <mergeCell ref="U27:U28"/>
    <mergeCell ref="I29:N30"/>
    <mergeCell ref="Z29:AA30"/>
    <mergeCell ref="H30:H31"/>
    <mergeCell ref="U18:U19"/>
    <mergeCell ref="V18:V19"/>
    <mergeCell ref="B23:B30"/>
    <mergeCell ref="U23:U24"/>
    <mergeCell ref="V23:V24"/>
    <mergeCell ref="T24:T26"/>
    <mergeCell ref="H12:H19"/>
    <mergeCell ref="R12:S12"/>
    <mergeCell ref="R13:S13"/>
    <mergeCell ref="T13:T14"/>
    <mergeCell ref="C15:C19"/>
    <mergeCell ref="B17:B19"/>
    <mergeCell ref="T18:T19"/>
    <mergeCell ref="V2:AB3"/>
    <mergeCell ref="K9:L9"/>
    <mergeCell ref="O9:P9"/>
    <mergeCell ref="Q9:R9"/>
    <mergeCell ref="Q10:Q11"/>
    <mergeCell ref="R10:R11"/>
  </mergeCells>
  <conditionalFormatting sqref="Q9:R9">
    <cfRule type="expression" dxfId="0" priority="1" stopIfTrue="1">
      <formula>AND(OR($K$9=$AG$98,K9=""))</formula>
    </cfRule>
  </conditionalFormatting>
  <dataValidations count="6">
    <dataValidation type="whole" allowBlank="1" showInputMessage="1" showErrorMessage="1" error="F = min. 1450, max. 3250 mm" sqref="K7">
      <formula1>1450</formula1>
      <formula2>3250</formula2>
    </dataValidation>
    <dataValidation type="whole" operator="lessThanOrEqual" allowBlank="1" showInputMessage="1" showErrorMessage="1" error="H = max. 5500 mm" sqref="K5">
      <formula1>5500</formula1>
    </dataValidation>
    <dataValidation type="whole" operator="lessThanOrEqual" allowBlank="1" showInputMessage="1" showErrorMessage="1" error="W = max. 5000 mm" sqref="K3">
      <formula1>5000</formula1>
    </dataValidation>
    <dataValidation type="list" allowBlank="1" showInputMessage="1" showErrorMessage="1" sqref="Q9:R9">
      <formula1>$AG$103:$AG$104</formula1>
    </dataValidation>
    <dataValidation type="list" allowBlank="1" showInputMessage="1" showErrorMessage="1" sqref="K9:L9">
      <formula1>$AG$98:$AG$100</formula1>
    </dataValidation>
    <dataValidation type="list" allowBlank="1" showInputMessage="1" showErrorMessage="1" sqref="E5">
      <formula1>$AD$3:$AD11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49"/>
  <sheetViews>
    <sheetView showGridLines="0" topLeftCell="A19" workbookViewId="0">
      <selection activeCell="H42" sqref="H42:I49"/>
    </sheetView>
  </sheetViews>
  <sheetFormatPr defaultRowHeight="15" x14ac:dyDescent="0.25"/>
  <sheetData>
    <row r="1" spans="1:9" x14ac:dyDescent="0.25">
      <c r="A1" s="185"/>
      <c r="B1" s="186"/>
      <c r="C1" s="186"/>
      <c r="D1" s="186"/>
      <c r="E1" s="186"/>
      <c r="F1" s="186"/>
      <c r="G1" s="186"/>
      <c r="H1" s="186"/>
      <c r="I1" s="187" t="str">
        <f>general!H12</f>
        <v>Z=NENÍ POŽADOVÁNO</v>
      </c>
    </row>
    <row r="2" spans="1:9" x14ac:dyDescent="0.25">
      <c r="A2" s="105"/>
      <c r="B2" s="38"/>
      <c r="C2" s="38"/>
      <c r="D2" s="38"/>
      <c r="E2" s="38"/>
      <c r="F2" s="38"/>
      <c r="G2" s="38"/>
      <c r="H2" s="38"/>
      <c r="I2" s="188"/>
    </row>
    <row r="3" spans="1:9" x14ac:dyDescent="0.25">
      <c r="A3" s="105"/>
      <c r="B3" s="38"/>
      <c r="C3" s="189"/>
      <c r="D3" s="38"/>
      <c r="E3" s="38"/>
      <c r="F3" s="38"/>
      <c r="G3" s="38"/>
      <c r="H3" s="38"/>
      <c r="I3" s="188"/>
    </row>
    <row r="4" spans="1:9" x14ac:dyDescent="0.25">
      <c r="A4" s="105"/>
      <c r="B4" s="101"/>
      <c r="C4" s="38"/>
      <c r="D4" s="38"/>
      <c r="E4" s="38"/>
      <c r="F4" s="38"/>
      <c r="G4" s="38"/>
      <c r="H4" s="38"/>
      <c r="I4" s="188"/>
    </row>
    <row r="5" spans="1:9" x14ac:dyDescent="0.25">
      <c r="A5" s="105"/>
      <c r="B5" s="38"/>
      <c r="C5" s="38"/>
      <c r="D5" s="38"/>
      <c r="E5" s="38"/>
      <c r="F5" s="38"/>
      <c r="G5" s="38"/>
      <c r="H5" s="38"/>
      <c r="I5" s="188"/>
    </row>
    <row r="6" spans="1:9" x14ac:dyDescent="0.25">
      <c r="A6" s="190" t="str">
        <f>general!C15</f>
        <v xml:space="preserve">J= </v>
      </c>
      <c r="B6" s="38"/>
      <c r="C6" s="38"/>
      <c r="D6" s="38"/>
      <c r="E6" s="38"/>
      <c r="F6" s="38"/>
      <c r="G6" s="38"/>
      <c r="H6" s="38"/>
      <c r="I6" s="188"/>
    </row>
    <row r="7" spans="1:9" x14ac:dyDescent="0.25">
      <c r="A7" s="190"/>
      <c r="B7" s="38"/>
      <c r="C7" s="38"/>
      <c r="D7" s="38"/>
      <c r="E7" s="38"/>
      <c r="F7" s="38"/>
      <c r="G7" s="38"/>
      <c r="H7" s="38"/>
      <c r="I7" s="188"/>
    </row>
    <row r="8" spans="1:9" x14ac:dyDescent="0.25">
      <c r="A8" s="190"/>
      <c r="B8" s="38"/>
      <c r="C8" s="38"/>
      <c r="D8" s="38"/>
      <c r="E8" s="38"/>
      <c r="F8" s="38"/>
      <c r="G8" s="38"/>
      <c r="H8" s="38"/>
      <c r="I8" s="188"/>
    </row>
    <row r="9" spans="1:9" x14ac:dyDescent="0.25">
      <c r="A9" s="190"/>
      <c r="B9" s="38"/>
      <c r="C9" s="38"/>
      <c r="D9" s="38"/>
      <c r="E9" s="38"/>
      <c r="F9" s="38"/>
      <c r="G9" s="38"/>
      <c r="H9" s="38"/>
      <c r="I9" s="188"/>
    </row>
    <row r="10" spans="1:9" x14ac:dyDescent="0.25">
      <c r="A10" s="190"/>
      <c r="B10" s="38"/>
      <c r="C10" s="38"/>
      <c r="D10" s="38"/>
      <c r="E10" s="38"/>
      <c r="F10" s="38"/>
      <c r="G10" s="38"/>
      <c r="H10" s="38"/>
      <c r="I10" s="188"/>
    </row>
    <row r="11" spans="1:9" x14ac:dyDescent="0.25">
      <c r="A11" s="105"/>
      <c r="B11" s="38"/>
      <c r="C11" s="38"/>
      <c r="D11" s="38"/>
      <c r="E11" s="38"/>
      <c r="F11" s="38"/>
      <c r="G11" s="38"/>
      <c r="H11" s="38"/>
      <c r="I11" s="188"/>
    </row>
    <row r="12" spans="1:9" x14ac:dyDescent="0.25">
      <c r="A12" s="105"/>
      <c r="B12" s="38"/>
      <c r="C12" s="38"/>
      <c r="D12" s="38"/>
      <c r="E12" s="38"/>
      <c r="F12" s="38"/>
      <c r="G12" s="38"/>
      <c r="H12" s="38"/>
      <c r="I12" s="188"/>
    </row>
    <row r="13" spans="1:9" x14ac:dyDescent="0.25">
      <c r="A13" s="105"/>
      <c r="B13" s="38"/>
      <c r="C13" s="38"/>
      <c r="D13" s="38"/>
      <c r="E13" s="38"/>
      <c r="F13" s="38"/>
      <c r="G13" s="38"/>
      <c r="H13" s="38"/>
      <c r="I13" s="191"/>
    </row>
    <row r="14" spans="1:9" x14ac:dyDescent="0.25">
      <c r="A14" s="105"/>
      <c r="B14" s="38"/>
      <c r="C14" s="38"/>
      <c r="D14" s="38"/>
      <c r="E14" s="38"/>
      <c r="F14" s="38"/>
      <c r="G14" s="38"/>
      <c r="H14" s="38"/>
      <c r="I14" s="191"/>
    </row>
    <row r="15" spans="1:9" x14ac:dyDescent="0.25">
      <c r="A15" s="192"/>
      <c r="B15" s="38"/>
      <c r="C15" s="38"/>
      <c r="D15" s="38"/>
      <c r="E15" s="38"/>
      <c r="F15" s="38"/>
      <c r="G15" s="38"/>
      <c r="H15" s="38"/>
      <c r="I15" s="7"/>
    </row>
    <row r="16" spans="1:9" x14ac:dyDescent="0.25">
      <c r="A16" s="190" t="str">
        <f>general!B23</f>
        <v xml:space="preserve">H= </v>
      </c>
      <c r="B16" s="38"/>
      <c r="C16" s="38"/>
      <c r="D16" s="38"/>
      <c r="E16" s="38"/>
      <c r="F16" s="38"/>
      <c r="G16" s="38"/>
      <c r="H16" s="38"/>
      <c r="I16" s="7"/>
    </row>
    <row r="17" spans="1:9" x14ac:dyDescent="0.25">
      <c r="A17" s="190"/>
      <c r="B17" s="38"/>
      <c r="C17" s="38"/>
      <c r="D17" s="38"/>
      <c r="E17" s="38"/>
      <c r="F17" s="38"/>
      <c r="G17" s="38"/>
      <c r="H17" s="38"/>
      <c r="I17" s="7"/>
    </row>
    <row r="18" spans="1:9" x14ac:dyDescent="0.25">
      <c r="A18" s="190"/>
      <c r="B18" s="38"/>
      <c r="C18" s="38"/>
      <c r="D18" s="38"/>
      <c r="E18" s="38"/>
      <c r="F18" s="38"/>
      <c r="G18" s="38"/>
      <c r="H18" s="38"/>
      <c r="I18" s="7"/>
    </row>
    <row r="19" spans="1:9" x14ac:dyDescent="0.25">
      <c r="A19" s="190"/>
      <c r="B19" s="38"/>
      <c r="C19" s="38"/>
      <c r="D19" s="38"/>
      <c r="E19" s="38"/>
      <c r="F19" s="38"/>
      <c r="G19" s="38"/>
      <c r="H19" s="38"/>
      <c r="I19" s="7"/>
    </row>
    <row r="20" spans="1:9" x14ac:dyDescent="0.25">
      <c r="A20" s="190"/>
      <c r="B20" s="38"/>
      <c r="C20" s="38"/>
      <c r="D20" s="38"/>
      <c r="E20" s="38"/>
      <c r="F20" s="38"/>
      <c r="G20" s="38"/>
      <c r="H20" s="38"/>
      <c r="I20" s="7"/>
    </row>
    <row r="21" spans="1:9" x14ac:dyDescent="0.25">
      <c r="A21" s="190"/>
      <c r="B21" s="38"/>
      <c r="C21" s="38"/>
      <c r="D21" s="38"/>
      <c r="E21" s="38"/>
      <c r="F21" s="38"/>
      <c r="G21" s="38"/>
      <c r="H21" s="38"/>
      <c r="I21" s="7"/>
    </row>
    <row r="22" spans="1:9" x14ac:dyDescent="0.25">
      <c r="A22" s="105"/>
      <c r="B22" s="38"/>
      <c r="C22" s="38"/>
      <c r="D22" s="38"/>
      <c r="E22" s="38"/>
      <c r="F22" s="38"/>
      <c r="G22" s="38"/>
      <c r="H22" s="38"/>
      <c r="I22" s="7"/>
    </row>
    <row r="23" spans="1:9" x14ac:dyDescent="0.25">
      <c r="A23" s="105"/>
      <c r="B23" s="38"/>
      <c r="C23" s="38"/>
      <c r="D23" s="38"/>
      <c r="E23" s="38"/>
      <c r="F23" s="38"/>
      <c r="G23" s="38"/>
      <c r="H23" s="38"/>
      <c r="I23" s="7"/>
    </row>
    <row r="24" spans="1:9" x14ac:dyDescent="0.25">
      <c r="A24" s="105"/>
      <c r="B24" s="38"/>
      <c r="C24" s="38"/>
      <c r="D24" s="38"/>
      <c r="E24" s="38"/>
      <c r="F24" s="38"/>
      <c r="G24" s="38"/>
      <c r="H24" s="38"/>
      <c r="I24" s="7"/>
    </row>
    <row r="25" spans="1:9" x14ac:dyDescent="0.25">
      <c r="A25" s="105"/>
      <c r="B25" s="38"/>
      <c r="C25" s="38"/>
      <c r="D25" s="38"/>
      <c r="E25" s="38"/>
      <c r="F25" s="38"/>
      <c r="G25" s="38"/>
      <c r="H25" s="38"/>
      <c r="I25" s="7"/>
    </row>
    <row r="26" spans="1:9" x14ac:dyDescent="0.25">
      <c r="A26" s="105"/>
      <c r="B26" s="38"/>
      <c r="C26" s="38"/>
      <c r="D26" s="38"/>
      <c r="E26" s="38"/>
      <c r="F26" s="38"/>
      <c r="G26" s="38"/>
      <c r="H26" s="38"/>
      <c r="I26" s="7"/>
    </row>
    <row r="27" spans="1:9" x14ac:dyDescent="0.25">
      <c r="A27" s="105"/>
      <c r="B27" s="38"/>
      <c r="C27" s="38"/>
      <c r="D27" s="189"/>
      <c r="E27" s="38"/>
      <c r="F27" s="38"/>
      <c r="G27" s="189"/>
      <c r="H27" s="38"/>
      <c r="I27" s="7"/>
    </row>
    <row r="28" spans="1:9" x14ac:dyDescent="0.25">
      <c r="A28" s="105"/>
      <c r="B28" s="38"/>
      <c r="C28" s="38"/>
      <c r="D28" s="38"/>
      <c r="E28" s="38"/>
      <c r="F28" s="189"/>
      <c r="G28" s="38"/>
      <c r="H28" s="38"/>
      <c r="I28" s="7"/>
    </row>
    <row r="29" spans="1:9" x14ac:dyDescent="0.25">
      <c r="A29" s="105"/>
      <c r="B29" s="38"/>
      <c r="C29" s="38"/>
      <c r="D29" s="38"/>
      <c r="E29" s="38"/>
      <c r="F29" s="189">
        <f>general!E33</f>
        <v>0</v>
      </c>
      <c r="G29" s="38"/>
      <c r="H29" s="38"/>
      <c r="I29" s="7"/>
    </row>
    <row r="30" spans="1:9" x14ac:dyDescent="0.25">
      <c r="A30" s="105"/>
      <c r="B30" s="38"/>
      <c r="C30" s="38"/>
      <c r="D30" s="38"/>
      <c r="E30" s="38"/>
      <c r="F30" s="38"/>
      <c r="G30" s="38"/>
      <c r="H30" s="38"/>
      <c r="I30" s="7"/>
    </row>
    <row r="31" spans="1:9" x14ac:dyDescent="0.25">
      <c r="A31" s="105"/>
      <c r="B31" s="38"/>
      <c r="C31" s="38"/>
      <c r="D31" s="38"/>
      <c r="E31" s="38"/>
      <c r="F31" s="38"/>
      <c r="G31" s="38"/>
      <c r="H31" s="38"/>
      <c r="I31" s="7"/>
    </row>
    <row r="32" spans="1:9" x14ac:dyDescent="0.25">
      <c r="A32" s="105"/>
      <c r="B32" s="38"/>
      <c r="C32" s="38"/>
      <c r="D32" s="38"/>
      <c r="E32" s="38"/>
      <c r="F32" s="38"/>
      <c r="G32" s="38"/>
      <c r="H32" s="38"/>
      <c r="I32" s="7"/>
    </row>
    <row r="33" spans="1:9" x14ac:dyDescent="0.25">
      <c r="A33" s="105"/>
      <c r="B33" s="38"/>
      <c r="C33" s="38"/>
      <c r="D33" s="38"/>
      <c r="E33" s="38"/>
      <c r="F33" s="38"/>
      <c r="G33" s="38"/>
      <c r="H33" s="38"/>
      <c r="I33" s="7"/>
    </row>
    <row r="34" spans="1:9" x14ac:dyDescent="0.25">
      <c r="A34" s="105"/>
      <c r="B34" s="38"/>
      <c r="C34" s="38"/>
      <c r="D34" s="38"/>
      <c r="E34" s="38"/>
      <c r="F34" s="38"/>
      <c r="G34" s="38"/>
      <c r="H34" s="38"/>
      <c r="I34" s="7"/>
    </row>
    <row r="35" spans="1:9" x14ac:dyDescent="0.25">
      <c r="A35" s="105"/>
      <c r="B35" s="38"/>
      <c r="C35" s="38"/>
      <c r="D35" s="38"/>
      <c r="E35" s="38"/>
      <c r="F35" s="38"/>
      <c r="G35" s="38"/>
      <c r="H35" s="38"/>
      <c r="I35" s="7"/>
    </row>
    <row r="36" spans="1:9" x14ac:dyDescent="0.25">
      <c r="A36" s="105"/>
      <c r="B36" s="38"/>
      <c r="C36" s="38"/>
      <c r="D36" s="38"/>
      <c r="E36" s="38"/>
      <c r="F36" s="38"/>
      <c r="G36" s="38"/>
      <c r="H36" s="38"/>
      <c r="I36" s="7"/>
    </row>
    <row r="37" spans="1:9" x14ac:dyDescent="0.25">
      <c r="A37" s="105"/>
      <c r="B37" s="38"/>
      <c r="C37" s="38"/>
      <c r="D37" s="38"/>
      <c r="E37" s="38"/>
      <c r="F37" s="38"/>
      <c r="G37" s="38"/>
      <c r="H37" s="38"/>
      <c r="I37" s="7"/>
    </row>
    <row r="38" spans="1:9" x14ac:dyDescent="0.25">
      <c r="A38" s="105"/>
      <c r="B38" s="38"/>
      <c r="C38" s="38"/>
      <c r="D38" s="38"/>
      <c r="E38" s="38"/>
      <c r="F38" s="38"/>
      <c r="G38" s="38"/>
      <c r="H38" s="38"/>
      <c r="I38" s="7"/>
    </row>
    <row r="39" spans="1:9" ht="15.75" thickBot="1" x14ac:dyDescent="0.3">
      <c r="A39" s="105"/>
      <c r="B39" s="38"/>
      <c r="C39" s="38"/>
      <c r="D39" s="38"/>
      <c r="E39" s="38"/>
      <c r="F39" s="38"/>
      <c r="G39" s="38"/>
      <c r="H39" s="38"/>
      <c r="I39" s="7"/>
    </row>
    <row r="40" spans="1:9" x14ac:dyDescent="0.25">
      <c r="A40" s="105"/>
      <c r="B40" s="38"/>
      <c r="C40" s="193" t="str">
        <f>general!V2</f>
        <v>VEDENÍ PRO VYSOKÝ PŘEKLAD (HL-2T)</v>
      </c>
      <c r="D40" s="194"/>
      <c r="E40" s="194"/>
      <c r="F40" s="194"/>
      <c r="G40" s="194"/>
      <c r="H40" s="194"/>
      <c r="I40" s="195"/>
    </row>
    <row r="41" spans="1:9" ht="15.75" thickBot="1" x14ac:dyDescent="0.3">
      <c r="A41" s="105"/>
      <c r="B41" s="38"/>
      <c r="C41" s="196"/>
      <c r="D41" s="197"/>
      <c r="E41" s="197"/>
      <c r="F41" s="197"/>
      <c r="G41" s="197"/>
      <c r="H41" s="197"/>
      <c r="I41" s="198"/>
    </row>
    <row r="42" spans="1:9" ht="15.75" thickBot="1" x14ac:dyDescent="0.3">
      <c r="A42" s="105"/>
      <c r="B42" s="38"/>
      <c r="C42" s="199" t="str">
        <f>general!AG102</f>
        <v>Umístění motoru</v>
      </c>
      <c r="D42" s="200"/>
      <c r="E42" s="193" t="str">
        <f>general!AG104</f>
        <v>Na pravé straně</v>
      </c>
      <c r="F42" s="194"/>
      <c r="G42" s="195"/>
      <c r="H42" s="201"/>
      <c r="I42" s="201"/>
    </row>
    <row r="43" spans="1:9" ht="15.75" thickBot="1" x14ac:dyDescent="0.3">
      <c r="A43" s="105"/>
      <c r="B43" s="38"/>
      <c r="C43" s="202"/>
      <c r="D43" s="203"/>
      <c r="E43" s="196"/>
      <c r="F43" s="197"/>
      <c r="G43" s="198"/>
      <c r="H43" s="201"/>
      <c r="I43" s="201"/>
    </row>
    <row r="44" spans="1:9" ht="15.75" thickBot="1" x14ac:dyDescent="0.3">
      <c r="A44" s="105"/>
      <c r="B44" s="38"/>
      <c r="C44" s="199" t="str">
        <f>general!AG81</f>
        <v>Sestavil:</v>
      </c>
      <c r="D44" s="200"/>
      <c r="E44" s="204"/>
      <c r="F44" s="204"/>
      <c r="G44" s="204"/>
      <c r="H44" s="201"/>
      <c r="I44" s="201"/>
    </row>
    <row r="45" spans="1:9" ht="15.75" thickBot="1" x14ac:dyDescent="0.3">
      <c r="A45" s="105"/>
      <c r="B45" s="38"/>
      <c r="C45" s="202"/>
      <c r="D45" s="203"/>
      <c r="E45" s="204"/>
      <c r="F45" s="204"/>
      <c r="G45" s="204"/>
      <c r="H45" s="201"/>
      <c r="I45" s="201"/>
    </row>
    <row r="46" spans="1:9" ht="15.75" thickBot="1" x14ac:dyDescent="0.3">
      <c r="A46" s="105"/>
      <c r="B46" s="38"/>
      <c r="C46" s="199" t="str">
        <f>general!AG82</f>
        <v>Upravil:</v>
      </c>
      <c r="D46" s="200"/>
      <c r="E46" s="204"/>
      <c r="F46" s="204"/>
      <c r="G46" s="204"/>
      <c r="H46" s="201"/>
      <c r="I46" s="201"/>
    </row>
    <row r="47" spans="1:9" ht="15.75" thickBot="1" x14ac:dyDescent="0.3">
      <c r="A47" s="105"/>
      <c r="B47" s="38"/>
      <c r="C47" s="202"/>
      <c r="D47" s="203"/>
      <c r="E47" s="204"/>
      <c r="F47" s="204"/>
      <c r="G47" s="204"/>
      <c r="H47" s="201"/>
      <c r="I47" s="201"/>
    </row>
    <row r="48" spans="1:9" ht="15.75" thickBot="1" x14ac:dyDescent="0.3">
      <c r="A48" s="105"/>
      <c r="B48" s="38"/>
      <c r="C48" s="199" t="str">
        <f>general!AG85</f>
        <v>Datum:</v>
      </c>
      <c r="D48" s="200"/>
      <c r="E48" s="205"/>
      <c r="F48" s="205"/>
      <c r="G48" s="205"/>
      <c r="H48" s="201"/>
      <c r="I48" s="201"/>
    </row>
    <row r="49" spans="1:9" ht="15.75" thickBot="1" x14ac:dyDescent="0.3">
      <c r="A49" s="206"/>
      <c r="B49" s="1"/>
      <c r="C49" s="202"/>
      <c r="D49" s="203"/>
      <c r="E49" s="205"/>
      <c r="F49" s="205"/>
      <c r="G49" s="205"/>
      <c r="H49" s="201"/>
      <c r="I49" s="201"/>
    </row>
  </sheetData>
  <sheetProtection password="996F" sheet="1" objects="1" selectLockedCells="1"/>
  <mergeCells count="13">
    <mergeCell ref="E46:G47"/>
    <mergeCell ref="C48:D49"/>
    <mergeCell ref="E48:G49"/>
    <mergeCell ref="I1:I12"/>
    <mergeCell ref="A6:A10"/>
    <mergeCell ref="A16:A21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49"/>
  <sheetViews>
    <sheetView showGridLines="0" workbookViewId="0">
      <selection activeCell="E48" sqref="E48:G49"/>
    </sheetView>
  </sheetViews>
  <sheetFormatPr defaultRowHeight="15" x14ac:dyDescent="0.25"/>
  <sheetData>
    <row r="1" spans="1:9" x14ac:dyDescent="0.25">
      <c r="A1" s="185"/>
      <c r="B1" s="186"/>
      <c r="C1" s="186"/>
      <c r="D1" s="186"/>
      <c r="E1" s="186"/>
      <c r="F1" s="186"/>
      <c r="G1" s="186"/>
      <c r="H1" s="186"/>
      <c r="I1" s="187" t="str">
        <f>general!H12</f>
        <v>Z=NENÍ POŽADOVÁNO</v>
      </c>
    </row>
    <row r="2" spans="1:9" x14ac:dyDescent="0.25">
      <c r="A2" s="105"/>
      <c r="B2" s="38"/>
      <c r="C2" s="38"/>
      <c r="D2" s="38"/>
      <c r="E2" s="38"/>
      <c r="F2" s="38"/>
      <c r="G2" s="38"/>
      <c r="H2" s="38"/>
      <c r="I2" s="188"/>
    </row>
    <row r="3" spans="1:9" x14ac:dyDescent="0.25">
      <c r="A3" s="105"/>
      <c r="B3" s="38"/>
      <c r="C3" s="189"/>
      <c r="D3" s="38"/>
      <c r="E3" s="38"/>
      <c r="F3" s="38"/>
      <c r="G3" s="38"/>
      <c r="H3" s="38"/>
      <c r="I3" s="188"/>
    </row>
    <row r="4" spans="1:9" x14ac:dyDescent="0.25">
      <c r="A4" s="105"/>
      <c r="B4" s="101"/>
      <c r="C4" s="38"/>
      <c r="D4" s="38"/>
      <c r="E4" s="38"/>
      <c r="F4" s="38"/>
      <c r="G4" s="38"/>
      <c r="H4" s="38"/>
      <c r="I4" s="188"/>
    </row>
    <row r="5" spans="1:9" x14ac:dyDescent="0.25">
      <c r="A5" s="105"/>
      <c r="B5" s="38"/>
      <c r="C5" s="38"/>
      <c r="D5" s="38"/>
      <c r="E5" s="38"/>
      <c r="F5" s="38"/>
      <c r="G5" s="38"/>
      <c r="H5" s="38"/>
      <c r="I5" s="188"/>
    </row>
    <row r="6" spans="1:9" x14ac:dyDescent="0.25">
      <c r="A6" s="190" t="str">
        <f>general!C15</f>
        <v xml:space="preserve">J= </v>
      </c>
      <c r="B6" s="38"/>
      <c r="C6" s="38"/>
      <c r="D6" s="38"/>
      <c r="E6" s="38"/>
      <c r="F6" s="38"/>
      <c r="G6" s="38"/>
      <c r="H6" s="38"/>
      <c r="I6" s="188"/>
    </row>
    <row r="7" spans="1:9" x14ac:dyDescent="0.25">
      <c r="A7" s="190"/>
      <c r="B7" s="38"/>
      <c r="C7" s="38"/>
      <c r="D7" s="38"/>
      <c r="E7" s="38"/>
      <c r="F7" s="38"/>
      <c r="G7" s="38"/>
      <c r="H7" s="38"/>
      <c r="I7" s="188"/>
    </row>
    <row r="8" spans="1:9" x14ac:dyDescent="0.25">
      <c r="A8" s="190"/>
      <c r="B8" s="38"/>
      <c r="C8" s="38"/>
      <c r="D8" s="38"/>
      <c r="E8" s="38"/>
      <c r="F8" s="38"/>
      <c r="G8" s="38"/>
      <c r="H8" s="38"/>
      <c r="I8" s="188"/>
    </row>
    <row r="9" spans="1:9" x14ac:dyDescent="0.25">
      <c r="A9" s="190"/>
      <c r="B9" s="38"/>
      <c r="C9" s="38"/>
      <c r="D9" s="38"/>
      <c r="E9" s="38"/>
      <c r="F9" s="38"/>
      <c r="G9" s="38"/>
      <c r="H9" s="38"/>
      <c r="I9" s="188"/>
    </row>
    <row r="10" spans="1:9" x14ac:dyDescent="0.25">
      <c r="A10" s="190"/>
      <c r="B10" s="38"/>
      <c r="C10" s="38"/>
      <c r="D10" s="38"/>
      <c r="E10" s="38"/>
      <c r="F10" s="38"/>
      <c r="G10" s="38"/>
      <c r="H10" s="38"/>
      <c r="I10" s="188"/>
    </row>
    <row r="11" spans="1:9" x14ac:dyDescent="0.25">
      <c r="A11" s="105"/>
      <c r="B11" s="38"/>
      <c r="C11" s="38"/>
      <c r="D11" s="38"/>
      <c r="E11" s="38"/>
      <c r="F11" s="38"/>
      <c r="G11" s="38"/>
      <c r="H11" s="38"/>
      <c r="I11" s="188"/>
    </row>
    <row r="12" spans="1:9" x14ac:dyDescent="0.25">
      <c r="A12" s="105"/>
      <c r="B12" s="38"/>
      <c r="C12" s="38"/>
      <c r="D12" s="38"/>
      <c r="E12" s="38"/>
      <c r="F12" s="38"/>
      <c r="G12" s="38"/>
      <c r="H12" s="38"/>
      <c r="I12" s="188"/>
    </row>
    <row r="13" spans="1:9" x14ac:dyDescent="0.25">
      <c r="A13" s="105"/>
      <c r="B13" s="38"/>
      <c r="C13" s="38"/>
      <c r="D13" s="38"/>
      <c r="E13" s="38"/>
      <c r="F13" s="38"/>
      <c r="G13" s="38"/>
      <c r="H13" s="38"/>
      <c r="I13" s="191"/>
    </row>
    <row r="14" spans="1:9" x14ac:dyDescent="0.25">
      <c r="A14" s="105"/>
      <c r="B14" s="38"/>
      <c r="C14" s="38"/>
      <c r="D14" s="38"/>
      <c r="E14" s="38"/>
      <c r="F14" s="38"/>
      <c r="G14" s="38"/>
      <c r="H14" s="38"/>
      <c r="I14" s="191"/>
    </row>
    <row r="15" spans="1:9" x14ac:dyDescent="0.25">
      <c r="A15" s="192"/>
      <c r="B15" s="38"/>
      <c r="C15" s="38"/>
      <c r="D15" s="38"/>
      <c r="E15" s="38"/>
      <c r="F15" s="38"/>
      <c r="G15" s="38"/>
      <c r="H15" s="38"/>
      <c r="I15" s="7"/>
    </row>
    <row r="16" spans="1:9" x14ac:dyDescent="0.25">
      <c r="A16" s="190" t="str">
        <f>general!B23</f>
        <v xml:space="preserve">H= </v>
      </c>
      <c r="B16" s="38"/>
      <c r="C16" s="38"/>
      <c r="D16" s="38"/>
      <c r="E16" s="38"/>
      <c r="F16" s="38"/>
      <c r="G16" s="38"/>
      <c r="H16" s="38"/>
      <c r="I16" s="7"/>
    </row>
    <row r="17" spans="1:9" x14ac:dyDescent="0.25">
      <c r="A17" s="190"/>
      <c r="B17" s="38"/>
      <c r="C17" s="38"/>
      <c r="D17" s="38"/>
      <c r="E17" s="38"/>
      <c r="F17" s="38"/>
      <c r="G17" s="38"/>
      <c r="H17" s="38"/>
      <c r="I17" s="7"/>
    </row>
    <row r="18" spans="1:9" x14ac:dyDescent="0.25">
      <c r="A18" s="190"/>
      <c r="B18" s="38"/>
      <c r="C18" s="38"/>
      <c r="D18" s="38"/>
      <c r="E18" s="38"/>
      <c r="F18" s="38"/>
      <c r="G18" s="38"/>
      <c r="H18" s="38"/>
      <c r="I18" s="7"/>
    </row>
    <row r="19" spans="1:9" x14ac:dyDescent="0.25">
      <c r="A19" s="190"/>
      <c r="B19" s="38"/>
      <c r="C19" s="38"/>
      <c r="D19" s="38"/>
      <c r="E19" s="38"/>
      <c r="F19" s="38"/>
      <c r="G19" s="38"/>
      <c r="H19" s="38"/>
      <c r="I19" s="7"/>
    </row>
    <row r="20" spans="1:9" x14ac:dyDescent="0.25">
      <c r="A20" s="190"/>
      <c r="B20" s="38"/>
      <c r="C20" s="38"/>
      <c r="D20" s="38"/>
      <c r="E20" s="38"/>
      <c r="F20" s="38"/>
      <c r="G20" s="38"/>
      <c r="H20" s="38"/>
      <c r="I20" s="7"/>
    </row>
    <row r="21" spans="1:9" x14ac:dyDescent="0.25">
      <c r="A21" s="190"/>
      <c r="B21" s="38"/>
      <c r="C21" s="38"/>
      <c r="D21" s="38"/>
      <c r="E21" s="38"/>
      <c r="F21" s="38"/>
      <c r="G21" s="38"/>
      <c r="H21" s="38"/>
      <c r="I21" s="7"/>
    </row>
    <row r="22" spans="1:9" x14ac:dyDescent="0.25">
      <c r="A22" s="105"/>
      <c r="B22" s="38"/>
      <c r="C22" s="38"/>
      <c r="D22" s="38"/>
      <c r="E22" s="38"/>
      <c r="F22" s="38"/>
      <c r="G22" s="38"/>
      <c r="H22" s="38"/>
      <c r="I22" s="7"/>
    </row>
    <row r="23" spans="1:9" x14ac:dyDescent="0.25">
      <c r="A23" s="105"/>
      <c r="B23" s="38"/>
      <c r="C23" s="38"/>
      <c r="D23" s="38"/>
      <c r="E23" s="38"/>
      <c r="F23" s="38"/>
      <c r="G23" s="38"/>
      <c r="H23" s="38"/>
      <c r="I23" s="7"/>
    </row>
    <row r="24" spans="1:9" x14ac:dyDescent="0.25">
      <c r="A24" s="105"/>
      <c r="B24" s="38"/>
      <c r="C24" s="38"/>
      <c r="D24" s="38"/>
      <c r="E24" s="38"/>
      <c r="F24" s="38"/>
      <c r="G24" s="38"/>
      <c r="H24" s="38"/>
      <c r="I24" s="7"/>
    </row>
    <row r="25" spans="1:9" x14ac:dyDescent="0.25">
      <c r="A25" s="105"/>
      <c r="B25" s="38"/>
      <c r="C25" s="38"/>
      <c r="D25" s="38"/>
      <c r="E25" s="38"/>
      <c r="F25" s="38"/>
      <c r="G25" s="38"/>
      <c r="H25" s="38"/>
      <c r="I25" s="7"/>
    </row>
    <row r="26" spans="1:9" x14ac:dyDescent="0.25">
      <c r="A26" s="105"/>
      <c r="B26" s="38"/>
      <c r="C26" s="38"/>
      <c r="D26" s="38"/>
      <c r="E26" s="38"/>
      <c r="F26" s="38"/>
      <c r="G26" s="38"/>
      <c r="H26" s="38"/>
      <c r="I26" s="7"/>
    </row>
    <row r="27" spans="1:9" x14ac:dyDescent="0.25">
      <c r="A27" s="105"/>
      <c r="B27" s="38"/>
      <c r="C27" s="38"/>
      <c r="D27" s="189"/>
      <c r="E27" s="38"/>
      <c r="F27" s="38"/>
      <c r="G27" s="189"/>
      <c r="H27" s="38"/>
      <c r="I27" s="7"/>
    </row>
    <row r="28" spans="1:9" x14ac:dyDescent="0.25">
      <c r="A28" s="105"/>
      <c r="B28" s="38"/>
      <c r="C28" s="38"/>
      <c r="D28" s="38"/>
      <c r="E28" s="38"/>
      <c r="F28" s="189"/>
      <c r="G28" s="38"/>
      <c r="H28" s="38"/>
      <c r="I28" s="7"/>
    </row>
    <row r="29" spans="1:9" x14ac:dyDescent="0.25">
      <c r="A29" s="105"/>
      <c r="B29" s="38"/>
      <c r="C29" s="38"/>
      <c r="D29" s="38"/>
      <c r="E29" s="38"/>
      <c r="F29" s="189">
        <f>general!E33</f>
        <v>0</v>
      </c>
      <c r="G29" s="38"/>
      <c r="H29" s="38"/>
      <c r="I29" s="7"/>
    </row>
    <row r="30" spans="1:9" x14ac:dyDescent="0.25">
      <c r="A30" s="105"/>
      <c r="B30" s="38"/>
      <c r="C30" s="38"/>
      <c r="D30" s="38"/>
      <c r="E30" s="38"/>
      <c r="F30" s="38"/>
      <c r="G30" s="38"/>
      <c r="H30" s="38"/>
      <c r="I30" s="7"/>
    </row>
    <row r="31" spans="1:9" x14ac:dyDescent="0.25">
      <c r="A31" s="105"/>
      <c r="B31" s="38"/>
      <c r="C31" s="38"/>
      <c r="D31" s="38"/>
      <c r="E31" s="38"/>
      <c r="F31" s="38"/>
      <c r="G31" s="38"/>
      <c r="H31" s="38"/>
      <c r="I31" s="7"/>
    </row>
    <row r="32" spans="1:9" x14ac:dyDescent="0.25">
      <c r="A32" s="105"/>
      <c r="B32" s="38"/>
      <c r="C32" s="38"/>
      <c r="D32" s="38"/>
      <c r="E32" s="38"/>
      <c r="F32" s="38"/>
      <c r="G32" s="38"/>
      <c r="H32" s="38"/>
      <c r="I32" s="7"/>
    </row>
    <row r="33" spans="1:9" x14ac:dyDescent="0.25">
      <c r="A33" s="105"/>
      <c r="B33" s="38"/>
      <c r="C33" s="38"/>
      <c r="D33" s="38"/>
      <c r="E33" s="38"/>
      <c r="F33" s="38"/>
      <c r="G33" s="38"/>
      <c r="H33" s="38"/>
      <c r="I33" s="7"/>
    </row>
    <row r="34" spans="1:9" x14ac:dyDescent="0.25">
      <c r="A34" s="105"/>
      <c r="B34" s="38"/>
      <c r="C34" s="38"/>
      <c r="D34" s="38"/>
      <c r="E34" s="38"/>
      <c r="F34" s="38"/>
      <c r="G34" s="38"/>
      <c r="H34" s="38"/>
      <c r="I34" s="7"/>
    </row>
    <row r="35" spans="1:9" x14ac:dyDescent="0.25">
      <c r="A35" s="105"/>
      <c r="B35" s="38"/>
      <c r="C35" s="38"/>
      <c r="D35" s="38"/>
      <c r="E35" s="38"/>
      <c r="F35" s="38"/>
      <c r="G35" s="38"/>
      <c r="H35" s="38"/>
      <c r="I35" s="7"/>
    </row>
    <row r="36" spans="1:9" x14ac:dyDescent="0.25">
      <c r="A36" s="105"/>
      <c r="B36" s="38"/>
      <c r="C36" s="38"/>
      <c r="D36" s="38"/>
      <c r="E36" s="38"/>
      <c r="F36" s="38"/>
      <c r="G36" s="38"/>
      <c r="H36" s="38"/>
      <c r="I36" s="7"/>
    </row>
    <row r="37" spans="1:9" x14ac:dyDescent="0.25">
      <c r="A37" s="105"/>
      <c r="B37" s="38"/>
      <c r="C37" s="38"/>
      <c r="D37" s="38"/>
      <c r="E37" s="38"/>
      <c r="F37" s="38"/>
      <c r="G37" s="38"/>
      <c r="H37" s="38"/>
      <c r="I37" s="7"/>
    </row>
    <row r="38" spans="1:9" x14ac:dyDescent="0.25">
      <c r="A38" s="105"/>
      <c r="B38" s="38"/>
      <c r="C38" s="38"/>
      <c r="D38" s="38"/>
      <c r="E38" s="38"/>
      <c r="F38" s="38"/>
      <c r="G38" s="38"/>
      <c r="H38" s="38"/>
      <c r="I38" s="7"/>
    </row>
    <row r="39" spans="1:9" ht="15.75" thickBot="1" x14ac:dyDescent="0.3">
      <c r="A39" s="105"/>
      <c r="B39" s="38"/>
      <c r="C39" s="38"/>
      <c r="D39" s="38"/>
      <c r="E39" s="38"/>
      <c r="F39" s="38"/>
      <c r="G39" s="38"/>
      <c r="H39" s="38"/>
      <c r="I39" s="7"/>
    </row>
    <row r="40" spans="1:9" x14ac:dyDescent="0.25">
      <c r="A40" s="105"/>
      <c r="B40" s="38"/>
      <c r="C40" s="193" t="str">
        <f>general!V2</f>
        <v>VEDENÍ PRO VYSOKÝ PŘEKLAD (HL-2T)</v>
      </c>
      <c r="D40" s="194"/>
      <c r="E40" s="194"/>
      <c r="F40" s="194"/>
      <c r="G40" s="194"/>
      <c r="H40" s="194"/>
      <c r="I40" s="195"/>
    </row>
    <row r="41" spans="1:9" ht="15.75" thickBot="1" x14ac:dyDescent="0.3">
      <c r="A41" s="105"/>
      <c r="B41" s="38"/>
      <c r="C41" s="196"/>
      <c r="D41" s="197"/>
      <c r="E41" s="197"/>
      <c r="F41" s="197"/>
      <c r="G41" s="197"/>
      <c r="H41" s="197"/>
      <c r="I41" s="198"/>
    </row>
    <row r="42" spans="1:9" ht="15.75" thickBot="1" x14ac:dyDescent="0.3">
      <c r="A42" s="105"/>
      <c r="B42" s="38"/>
      <c r="C42" s="199" t="str">
        <f>general!AG102</f>
        <v>Umístění motoru</v>
      </c>
      <c r="D42" s="200"/>
      <c r="E42" s="193" t="str">
        <f>general!AG103</f>
        <v>Na levé straně</v>
      </c>
      <c r="F42" s="194"/>
      <c r="G42" s="195"/>
      <c r="H42" s="201"/>
      <c r="I42" s="201"/>
    </row>
    <row r="43" spans="1:9" ht="15.75" thickBot="1" x14ac:dyDescent="0.3">
      <c r="A43" s="105"/>
      <c r="B43" s="38"/>
      <c r="C43" s="202"/>
      <c r="D43" s="203"/>
      <c r="E43" s="196"/>
      <c r="F43" s="197"/>
      <c r="G43" s="198"/>
      <c r="H43" s="201"/>
      <c r="I43" s="201"/>
    </row>
    <row r="44" spans="1:9" ht="15.75" thickBot="1" x14ac:dyDescent="0.3">
      <c r="A44" s="105"/>
      <c r="B44" s="38"/>
      <c r="C44" s="199" t="str">
        <f>general!AG81</f>
        <v>Sestavil:</v>
      </c>
      <c r="D44" s="200"/>
      <c r="E44" s="204"/>
      <c r="F44" s="204"/>
      <c r="G44" s="204"/>
      <c r="H44" s="201"/>
      <c r="I44" s="201"/>
    </row>
    <row r="45" spans="1:9" ht="15.75" thickBot="1" x14ac:dyDescent="0.3">
      <c r="A45" s="105"/>
      <c r="B45" s="38"/>
      <c r="C45" s="202"/>
      <c r="D45" s="203"/>
      <c r="E45" s="204"/>
      <c r="F45" s="204"/>
      <c r="G45" s="204"/>
      <c r="H45" s="201"/>
      <c r="I45" s="201"/>
    </row>
    <row r="46" spans="1:9" ht="15.75" thickBot="1" x14ac:dyDescent="0.3">
      <c r="A46" s="105"/>
      <c r="B46" s="38"/>
      <c r="C46" s="199" t="str">
        <f>general!AG82</f>
        <v>Upravil:</v>
      </c>
      <c r="D46" s="200"/>
      <c r="E46" s="204"/>
      <c r="F46" s="204"/>
      <c r="G46" s="204"/>
      <c r="H46" s="201"/>
      <c r="I46" s="201"/>
    </row>
    <row r="47" spans="1:9" ht="15.75" thickBot="1" x14ac:dyDescent="0.3">
      <c r="A47" s="105"/>
      <c r="B47" s="38"/>
      <c r="C47" s="202"/>
      <c r="D47" s="203"/>
      <c r="E47" s="204"/>
      <c r="F47" s="204"/>
      <c r="G47" s="204"/>
      <c r="H47" s="201"/>
      <c r="I47" s="201"/>
    </row>
    <row r="48" spans="1:9" ht="15.75" thickBot="1" x14ac:dyDescent="0.3">
      <c r="A48" s="105"/>
      <c r="B48" s="38"/>
      <c r="C48" s="199" t="str">
        <f>general!AG85</f>
        <v>Datum:</v>
      </c>
      <c r="D48" s="200"/>
      <c r="E48" s="205"/>
      <c r="F48" s="205"/>
      <c r="G48" s="205"/>
      <c r="H48" s="201"/>
      <c r="I48" s="201"/>
    </row>
    <row r="49" spans="1:9" ht="15.75" thickBot="1" x14ac:dyDescent="0.3">
      <c r="A49" s="206"/>
      <c r="B49" s="1"/>
      <c r="C49" s="202"/>
      <c r="D49" s="203"/>
      <c r="E49" s="205"/>
      <c r="F49" s="205"/>
      <c r="G49" s="205"/>
      <c r="H49" s="201"/>
      <c r="I49" s="201"/>
    </row>
  </sheetData>
  <sheetProtection password="996F" sheet="1" objects="1" selectLockedCells="1"/>
  <mergeCells count="13">
    <mergeCell ref="E46:G47"/>
    <mergeCell ref="C48:D49"/>
    <mergeCell ref="E48:G49"/>
    <mergeCell ref="I1:I12"/>
    <mergeCell ref="A6:A10"/>
    <mergeCell ref="A16:A21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general</vt:lpstr>
      <vt:lpstr>SW-R</vt:lpstr>
      <vt:lpstr>SW-L</vt:lpstr>
      <vt:lpstr>general!Oblast_tisku</vt:lpstr>
    </vt:vector>
  </TitlesOfParts>
  <Company>Rohaka Management &amp;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Kasal, Jaroslav</dc:creator>
  <cp:lastModifiedBy>Kasal, Jaroslav</cp:lastModifiedBy>
  <dcterms:created xsi:type="dcterms:W3CDTF">2021-03-11T13:55:19Z</dcterms:created>
  <dcterms:modified xsi:type="dcterms:W3CDTF">2021-03-11T13:55:19Z</dcterms:modified>
</cp:coreProperties>
</file>